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F78BC310-3DD2-4BD0-9076-BB72D646D947}" xr6:coauthVersionLast="47" xr6:coauthVersionMax="47" xr10:uidLastSave="{00000000-0000-0000-0000-000000000000}"/>
  <workbookProtection workbookAlgorithmName="SHA-512" workbookHashValue="Jl9BZDIt4TPz8xFP9Hfw7znjBhQqsKbeL6sg/qNG7rbakjycCjL9yn5f6Wt4Qsjr8/2bJqB4SwMVr/fG13Y0PA==" workbookSaltValue="Pr7xvRifTiik6W5MS0FDyQ==" workbookSpinCount="100000" lockStructure="1"/>
  <bookViews>
    <workbookView xWindow="-120" yWindow="-120" windowWidth="29040" windowHeight="15720" xr2:uid="{00000000-000D-0000-FFFF-FFFF00000000}"/>
  </bookViews>
  <sheets>
    <sheet name="Návod" sheetId="17" r:id="rId1"/>
    <sheet name="2A - Výkaz balíčku podpory" sheetId="10" r:id="rId2"/>
    <sheet name="2B - Jmenný seznam" sheetId="14" r:id="rId3"/>
    <sheet name="2C - Vyhodnocení" sheetId="15" r:id="rId4"/>
    <sheet name="Data" sheetId="5" state="hidden" r:id="rId5"/>
  </sheets>
  <definedNames>
    <definedName name="_xlnm._FilterDatabase" localSheetId="1" hidden="1">'2A - Výkaz balíčku podpory'!$A$35:$N$76</definedName>
    <definedName name="_xlnm._FilterDatabase" localSheetId="2" hidden="1">'2B - Jmenný seznam'!$A$13:$AS$13</definedName>
    <definedName name="kraj">Data!$A$14:$A$27</definedName>
    <definedName name="_xlnm.Print_Titles" localSheetId="1">'2A - Výkaz balíčku podpory'!$35:$35</definedName>
    <definedName name="_xlnm.Print_Titles" localSheetId="2">'2B - Jmenný seznam'!$11:$13</definedName>
    <definedName name="_xlnm.Print_Area" localSheetId="1">'2A - Výkaz balíčku podpory'!$A:$M</definedName>
    <definedName name="typ">Data!$A$1:$A$10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9" i="14" l="1"/>
  <c r="E20" i="14"/>
  <c r="E21" i="14"/>
  <c r="E22" i="14"/>
  <c r="E23" i="14"/>
  <c r="E24" i="14"/>
  <c r="E25" i="14"/>
  <c r="E26" i="14"/>
  <c r="E27" i="14"/>
  <c r="E28" i="14"/>
  <c r="E29" i="14"/>
  <c r="E30" i="14"/>
  <c r="E32" i="14"/>
  <c r="E33" i="14"/>
  <c r="E34" i="14"/>
  <c r="E35" i="14"/>
  <c r="E36" i="14"/>
  <c r="E37"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0" i="14"/>
  <c r="E131" i="14"/>
  <c r="E132" i="14"/>
  <c r="E133" i="14"/>
  <c r="E134" i="14"/>
  <c r="E135" i="14"/>
  <c r="E136" i="14"/>
  <c r="E137" i="14"/>
  <c r="E138" i="14"/>
  <c r="E139" i="14"/>
  <c r="E140" i="14"/>
  <c r="E141" i="14"/>
  <c r="E142" i="14"/>
  <c r="E143" i="14"/>
  <c r="E144" i="14"/>
  <c r="E145" i="14"/>
  <c r="E146" i="14"/>
  <c r="E147" i="14"/>
  <c r="E148" i="14"/>
  <c r="E149" i="14"/>
  <c r="E150" i="14"/>
  <c r="E151" i="14"/>
  <c r="E152" i="14"/>
  <c r="E153" i="14"/>
  <c r="E154" i="14"/>
  <c r="E155" i="14"/>
  <c r="E156" i="14"/>
  <c r="E157" i="14"/>
  <c r="E158" i="14"/>
  <c r="E159" i="14"/>
  <c r="E160" i="14"/>
  <c r="E161" i="14"/>
  <c r="E162" i="14"/>
  <c r="E163" i="14"/>
  <c r="E16" i="14"/>
  <c r="E17" i="14"/>
  <c r="G9" i="14"/>
  <c r="E18" i="14" s="1"/>
  <c r="H9" i="14"/>
  <c r="I9" i="14"/>
  <c r="J9" i="14"/>
  <c r="E39" i="14" s="1"/>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F9" i="14"/>
  <c r="E14" i="14" s="1"/>
  <c r="H13" i="10"/>
  <c r="M31" i="10"/>
  <c r="K31" i="10"/>
  <c r="J31" i="10"/>
  <c r="I31" i="10"/>
  <c r="H31" i="10"/>
  <c r="G31" i="10"/>
  <c r="F31" i="10"/>
  <c r="E31" i="10"/>
  <c r="D31" i="10"/>
  <c r="C31" i="10"/>
  <c r="M30" i="10"/>
  <c r="K30" i="10"/>
  <c r="J30" i="10"/>
  <c r="I30" i="10"/>
  <c r="H30" i="10"/>
  <c r="G30" i="10"/>
  <c r="F30" i="10"/>
  <c r="E30" i="10"/>
  <c r="D30" i="10"/>
  <c r="C30" i="10"/>
  <c r="M29" i="10"/>
  <c r="K29" i="10"/>
  <c r="J29" i="10"/>
  <c r="I29" i="10"/>
  <c r="H29" i="10"/>
  <c r="G29" i="10"/>
  <c r="F29" i="10"/>
  <c r="E29" i="10"/>
  <c r="D29" i="10"/>
  <c r="C29" i="10"/>
  <c r="M28" i="10"/>
  <c r="K28" i="10"/>
  <c r="J28" i="10"/>
  <c r="I28" i="10"/>
  <c r="H28" i="10"/>
  <c r="G28" i="10"/>
  <c r="F28" i="10"/>
  <c r="E28" i="10"/>
  <c r="D28" i="10"/>
  <c r="C28" i="10"/>
  <c r="M23" i="10"/>
  <c r="K23" i="10"/>
  <c r="J23" i="10"/>
  <c r="I23" i="10"/>
  <c r="H23" i="10"/>
  <c r="G23" i="10"/>
  <c r="F23" i="10"/>
  <c r="E23" i="10"/>
  <c r="D23" i="10"/>
  <c r="C23" i="10"/>
  <c r="M22" i="10"/>
  <c r="K22" i="10"/>
  <c r="J22" i="10"/>
  <c r="I22" i="10"/>
  <c r="H22" i="10"/>
  <c r="G22" i="10"/>
  <c r="F22" i="10"/>
  <c r="E22" i="10"/>
  <c r="D22" i="10"/>
  <c r="C22" i="10"/>
  <c r="M21" i="10"/>
  <c r="K21" i="10"/>
  <c r="J21" i="10"/>
  <c r="I21" i="10"/>
  <c r="H21" i="10"/>
  <c r="G21" i="10"/>
  <c r="F21" i="10"/>
  <c r="E21" i="10"/>
  <c r="D21" i="10"/>
  <c r="C21" i="10"/>
  <c r="M20" i="10"/>
  <c r="K20" i="10"/>
  <c r="J20" i="10"/>
  <c r="I20" i="10"/>
  <c r="H20" i="10"/>
  <c r="G20" i="10"/>
  <c r="F20" i="10"/>
  <c r="E20" i="10"/>
  <c r="D20" i="10"/>
  <c r="C20" i="10"/>
  <c r="H12" i="10"/>
  <c r="F43" i="10"/>
  <c r="H43" i="10" s="1"/>
  <c r="B4" i="15"/>
  <c r="B3" i="15"/>
  <c r="B7" i="15"/>
  <c r="B8" i="15"/>
  <c r="F7" i="14"/>
  <c r="F6" i="14"/>
  <c r="F5" i="14"/>
  <c r="F4" i="14"/>
  <c r="F3" i="14"/>
  <c r="B6" i="15"/>
  <c r="B5" i="15"/>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F37" i="10"/>
  <c r="F76" i="10"/>
  <c r="F75" i="10"/>
  <c r="H75" i="10" s="1"/>
  <c r="F74" i="10"/>
  <c r="H74" i="10" s="1"/>
  <c r="F73" i="10"/>
  <c r="H73" i="10" s="1"/>
  <c r="F72" i="10"/>
  <c r="F71" i="10"/>
  <c r="H71" i="10" s="1"/>
  <c r="F70" i="10"/>
  <c r="H70" i="10" s="1"/>
  <c r="F69" i="10"/>
  <c r="H69" i="10" s="1"/>
  <c r="F68" i="10"/>
  <c r="F67" i="10"/>
  <c r="H67" i="10" s="1"/>
  <c r="F66" i="10"/>
  <c r="H66" i="10" s="1"/>
  <c r="F65" i="10"/>
  <c r="H65" i="10" s="1"/>
  <c r="F64" i="10"/>
  <c r="H64" i="10" s="1"/>
  <c r="F63" i="10"/>
  <c r="H63" i="10" s="1"/>
  <c r="F62" i="10"/>
  <c r="H62" i="10" s="1"/>
  <c r="F61" i="10"/>
  <c r="H61" i="10" s="1"/>
  <c r="F60" i="10"/>
  <c r="F59" i="10"/>
  <c r="H59" i="10" s="1"/>
  <c r="F58" i="10"/>
  <c r="H58" i="10" s="1"/>
  <c r="F57" i="10"/>
  <c r="H57" i="10" s="1"/>
  <c r="F56" i="10"/>
  <c r="F55" i="10"/>
  <c r="H55" i="10" s="1"/>
  <c r="F54" i="10"/>
  <c r="H54" i="10" s="1"/>
  <c r="F53" i="10"/>
  <c r="H53" i="10" s="1"/>
  <c r="F52" i="10"/>
  <c r="H52" i="10" s="1"/>
  <c r="F51" i="10"/>
  <c r="H51" i="10" s="1"/>
  <c r="F50" i="10"/>
  <c r="H50" i="10" s="1"/>
  <c r="F49" i="10"/>
  <c r="H49" i="10" s="1"/>
  <c r="F48" i="10"/>
  <c r="H48" i="10" s="1"/>
  <c r="F47" i="10"/>
  <c r="H47" i="10" s="1"/>
  <c r="F46" i="10"/>
  <c r="H46" i="10" s="1"/>
  <c r="F45" i="10"/>
  <c r="H45" i="10" s="1"/>
  <c r="F44" i="10"/>
  <c r="H44" i="10" s="1"/>
  <c r="F42" i="10"/>
  <c r="H42" i="10" s="1"/>
  <c r="F41" i="10"/>
  <c r="H41" i="10" s="1"/>
  <c r="F40" i="10"/>
  <c r="H40" i="10" s="1"/>
  <c r="F39" i="10"/>
  <c r="H39" i="10" s="1"/>
  <c r="F38" i="10"/>
  <c r="H38" i="10" s="1"/>
  <c r="J17" i="10" l="1"/>
  <c r="B46" i="15"/>
  <c r="I13" i="10"/>
  <c r="I12" i="10"/>
  <c r="H37" i="10"/>
  <c r="N37" i="10" s="1"/>
  <c r="E38" i="14"/>
  <c r="E31" i="14"/>
  <c r="E15" i="14"/>
  <c r="M33" i="10"/>
  <c r="E25" i="10"/>
  <c r="I25" i="10"/>
  <c r="E33" i="10"/>
  <c r="I33" i="10"/>
  <c r="F25" i="10"/>
  <c r="J25" i="10"/>
  <c r="F33" i="10"/>
  <c r="J33" i="10"/>
  <c r="C25" i="10"/>
  <c r="G25" i="10"/>
  <c r="K25" i="10"/>
  <c r="C33" i="10"/>
  <c r="G33" i="10"/>
  <c r="K33" i="10"/>
  <c r="D25" i="10"/>
  <c r="H25" i="10"/>
  <c r="M25" i="10"/>
  <c r="D33" i="10"/>
  <c r="H33" i="10"/>
  <c r="N47" i="10"/>
  <c r="N63" i="10"/>
  <c r="N41" i="10"/>
  <c r="N46" i="10"/>
  <c r="H15" i="10"/>
  <c r="I15" i="10" s="1"/>
  <c r="N43" i="10"/>
  <c r="N44" i="10"/>
  <c r="N52" i="10"/>
  <c r="N71" i="10"/>
  <c r="N55" i="10"/>
  <c r="N75" i="10"/>
  <c r="N59" i="10"/>
  <c r="H72" i="10"/>
  <c r="N72" i="10" s="1"/>
  <c r="N38" i="10"/>
  <c r="N67" i="10"/>
  <c r="N51" i="10"/>
  <c r="N42" i="10"/>
  <c r="H68" i="10"/>
  <c r="N68" i="10" s="1"/>
  <c r="N74" i="10"/>
  <c r="N70" i="10"/>
  <c r="N66" i="10"/>
  <c r="N62" i="10"/>
  <c r="N58" i="10"/>
  <c r="N54" i="10"/>
  <c r="N50" i="10"/>
  <c r="N45" i="10"/>
  <c r="N73" i="10"/>
  <c r="N69" i="10"/>
  <c r="N65" i="10"/>
  <c r="N61" i="10"/>
  <c r="N57" i="10"/>
  <c r="N53" i="10"/>
  <c r="N49" i="10"/>
  <c r="N40" i="10"/>
  <c r="H60" i="10"/>
  <c r="N60" i="10" s="1"/>
  <c r="H76" i="10"/>
  <c r="N76" i="10" s="1"/>
  <c r="H56" i="10"/>
  <c r="N56" i="10" s="1"/>
  <c r="N64" i="10"/>
  <c r="N48" i="10"/>
  <c r="N39" i="10"/>
  <c r="AC13" i="14" l="1"/>
  <c r="AC12" i="14"/>
  <c r="Z12" i="14"/>
  <c r="Z13" i="14"/>
  <c r="AP12" i="14"/>
  <c r="AP13" i="14"/>
  <c r="AA12" i="14"/>
  <c r="AA13" i="14"/>
  <c r="AQ12" i="14"/>
  <c r="AQ13" i="14"/>
  <c r="AJ12" i="14"/>
  <c r="AJ13" i="14"/>
  <c r="AR12" i="14"/>
  <c r="AR13" i="14"/>
  <c r="AG12" i="14"/>
  <c r="AG13" i="14"/>
  <c r="AD12" i="14"/>
  <c r="AD13" i="14"/>
  <c r="AE12" i="14"/>
  <c r="AE13" i="14"/>
  <c r="AK12" i="14"/>
  <c r="AK13" i="14"/>
  <c r="AF12" i="14"/>
  <c r="AF13" i="14"/>
  <c r="AS12" i="14"/>
  <c r="AS13" i="14"/>
  <c r="AL12" i="14"/>
  <c r="AL13" i="14"/>
  <c r="AM12" i="14"/>
  <c r="AM13" i="14"/>
  <c r="AB12" i="14"/>
  <c r="AB13" i="14"/>
  <c r="AH12" i="14"/>
  <c r="AH13" i="14"/>
  <c r="AI12" i="14"/>
  <c r="AI13" i="14"/>
  <c r="AO12" i="14"/>
  <c r="AO13" i="14"/>
  <c r="AN12" i="14"/>
  <c r="AN13" i="14"/>
  <c r="H12" i="14"/>
  <c r="H13" i="14"/>
  <c r="V12" i="14"/>
  <c r="V13" i="14"/>
  <c r="W12" i="14"/>
  <c r="W13" i="14"/>
  <c r="T12" i="14"/>
  <c r="T13" i="14"/>
  <c r="U13" i="14"/>
  <c r="U12" i="14"/>
  <c r="O12" i="14"/>
  <c r="O13" i="14"/>
  <c r="Q13" i="14"/>
  <c r="Q12" i="14"/>
  <c r="M13" i="14"/>
  <c r="M12" i="14"/>
  <c r="I12" i="14"/>
  <c r="I13" i="14"/>
  <c r="N12" i="14"/>
  <c r="N13" i="14"/>
  <c r="G12" i="14"/>
  <c r="G13" i="14"/>
  <c r="X13" i="14"/>
  <c r="X12" i="14"/>
  <c r="Y13" i="14"/>
  <c r="Y12" i="14"/>
  <c r="R12" i="14"/>
  <c r="R13" i="14"/>
  <c r="S12" i="14"/>
  <c r="S13" i="14"/>
  <c r="K13" i="14"/>
  <c r="K12" i="14"/>
  <c r="P12" i="14"/>
  <c r="P13" i="14"/>
  <c r="J12" i="14"/>
  <c r="J13" i="14"/>
  <c r="F13" i="14"/>
  <c r="F12" i="14"/>
  <c r="L13" i="14"/>
  <c r="L12" i="14"/>
  <c r="C24" i="10"/>
  <c r="H32" i="10"/>
  <c r="E24" i="10"/>
  <c r="C32" i="10"/>
  <c r="G32" i="10"/>
  <c r="M24" i="10"/>
  <c r="F32" i="10"/>
  <c r="J24" i="10"/>
  <c r="D32" i="10"/>
  <c r="H24" i="10"/>
  <c r="G24" i="10"/>
  <c r="K24" i="10"/>
  <c r="F24" i="10"/>
  <c r="I32" i="10"/>
  <c r="D24" i="10"/>
  <c r="K32" i="10"/>
  <c r="E32" i="10"/>
  <c r="I24" i="10"/>
  <c r="M32" i="10"/>
  <c r="J32" i="10"/>
  <c r="H14" i="10"/>
  <c r="J16" i="10" s="1"/>
  <c r="I14"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51" authorId="0" shapeId="0" xr:uid="{BF6D01D9-00EB-4005-AB26-76E2209FFEF0}">
      <text>
        <r>
          <rPr>
            <sz val="9"/>
            <color indexed="81"/>
            <rFont val="Tahoma"/>
            <family val="2"/>
            <charset val="238"/>
          </rPr>
          <t>Oba podpisy musí mít shodnou formu (oba elektronické, případně oba vlastnoruční).</t>
        </r>
      </text>
    </comment>
  </commentList>
</comments>
</file>

<file path=xl/sharedStrings.xml><?xml version="1.0" encoding="utf-8"?>
<sst xmlns="http://schemas.openxmlformats.org/spreadsheetml/2006/main" count="483" uniqueCount="316">
  <si>
    <t>MŠ</t>
  </si>
  <si>
    <t>ZŠ</t>
  </si>
  <si>
    <t>typ</t>
  </si>
  <si>
    <t>kraj</t>
  </si>
  <si>
    <t>Hlavní město Praha (CZ010)</t>
  </si>
  <si>
    <t>Jihočeský kraj (CZ031)</t>
  </si>
  <si>
    <t>Jihomoravský kraj (CZ064)</t>
  </si>
  <si>
    <t>Karlovarský kraj (CZ041)</t>
  </si>
  <si>
    <t>Kraj Vysočina (CZ063)</t>
  </si>
  <si>
    <t>Královéhradecký kraj (CZ052)</t>
  </si>
  <si>
    <t>Liberecký kraj (CZ051)</t>
  </si>
  <si>
    <t>Moravskoslezský kraj (CZ080)</t>
  </si>
  <si>
    <t>Olomoucký kraj (CZ071)</t>
  </si>
  <si>
    <t>Pardubický kraj (CZ053)</t>
  </si>
  <si>
    <t>Plzeňský kraj (CZ032)</t>
  </si>
  <si>
    <t>Středočeský kraj (CZ020)</t>
  </si>
  <si>
    <t>Ústecký kraj (CZ042)</t>
  </si>
  <si>
    <t>Zlínský kraj (CZ072)</t>
  </si>
  <si>
    <t>MŠ zřízená podle §16 odst. 9 školského zákona</t>
  </si>
  <si>
    <t>ZŠ zřízená podle §16 odst. 9 školského zákona</t>
  </si>
  <si>
    <t>gymnázium</t>
  </si>
  <si>
    <t>střední odborná škola</t>
  </si>
  <si>
    <t>střední odborné učiliště</t>
  </si>
  <si>
    <t>vyšší odborná škola</t>
  </si>
  <si>
    <t>základní umělecká škola</t>
  </si>
  <si>
    <t>jiná</t>
  </si>
  <si>
    <t>Datum poskytnutí podpory</t>
  </si>
  <si>
    <t>Pořadí</t>
  </si>
  <si>
    <t>Počet hodin podpory</t>
  </si>
  <si>
    <t>1.</t>
  </si>
  <si>
    <t>3.</t>
  </si>
  <si>
    <t xml:space="preserve">Od: </t>
  </si>
  <si>
    <t>Do:</t>
  </si>
  <si>
    <t>4.</t>
  </si>
  <si>
    <t>Na základě poskytnutého balíčku podpory:</t>
  </si>
  <si>
    <t>vzdělávání s využitím nových technologií</t>
  </si>
  <si>
    <t>nedošlo ke zlepšení</t>
  </si>
  <si>
    <t>Příjemce:</t>
  </si>
  <si>
    <t>Registrační číslo projektu:</t>
  </si>
  <si>
    <t>Název projektu:</t>
  </si>
  <si>
    <t>Název školy, která obdržela balíček podpory:</t>
  </si>
  <si>
    <t>IZO školy, která obdržela balíček podpory:</t>
  </si>
  <si>
    <t>Počet hodin zrealizované adresné podpory celkem:</t>
  </si>
  <si>
    <t>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</si>
  <si>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</si>
  <si>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</si>
  <si>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</si>
  <si>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</si>
  <si>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</si>
  <si>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</si>
  <si>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</si>
  <si>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</si>
  <si>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</si>
  <si>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</si>
  <si>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</si>
  <si>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</si>
  <si>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</si>
  <si>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</si>
  <si>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</si>
  <si>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</si>
  <si>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</si>
  <si>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</si>
  <si>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</si>
  <si>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</si>
  <si>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</si>
  <si>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</si>
  <si>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</si>
  <si>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</si>
  <si>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</si>
  <si>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</si>
  <si>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</si>
  <si>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</si>
  <si>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</si>
  <si>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</si>
  <si>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</si>
  <si>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</si>
  <si>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</si>
  <si>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</si>
  <si>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</si>
  <si>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</si>
  <si>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kontrolní sloupec</t>
  </si>
  <si>
    <t>Počet členů pedagogické rady školy celkem</t>
  </si>
  <si>
    <t>Jméno</t>
  </si>
  <si>
    <t>Příjmení</t>
  </si>
  <si>
    <t>Pomocný - skrýt</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</si>
  <si>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</si>
  <si>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</si>
  <si>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</si>
  <si>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</si>
  <si>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</si>
  <si>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</si>
  <si>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</si>
  <si>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</si>
  <si>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</si>
  <si>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</si>
  <si>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</si>
  <si>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</si>
  <si>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</si>
  <si>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</si>
  <si>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</si>
  <si>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</si>
  <si>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</si>
  <si>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</si>
  <si>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</si>
  <si>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</si>
  <si>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</si>
  <si>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</si>
  <si>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</si>
  <si>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</si>
  <si>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</si>
  <si>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</si>
  <si>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</si>
  <si>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</si>
  <si>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</si>
  <si>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</si>
  <si>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</si>
  <si>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</si>
  <si>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</si>
  <si>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</si>
  <si>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</si>
  <si>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</si>
  <si>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</si>
  <si>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</si>
  <si>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</si>
  <si>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</si>
  <si>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</si>
  <si>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</si>
  <si>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</si>
  <si>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</si>
  <si>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</si>
  <si>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</si>
  <si>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</si>
  <si>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</si>
  <si>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</si>
  <si>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</si>
  <si>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</si>
  <si>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</si>
  <si>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</si>
  <si>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</si>
  <si>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</si>
  <si>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</si>
  <si>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</si>
  <si>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</si>
  <si>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</si>
  <si>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</si>
  <si>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</si>
  <si>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</si>
  <si>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</si>
  <si>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</si>
  <si>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</si>
  <si>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</si>
  <si>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</si>
  <si>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</si>
  <si>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</si>
  <si>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</si>
  <si>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</si>
  <si>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</si>
  <si>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</si>
  <si>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</si>
  <si>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</si>
  <si>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</si>
  <si>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</si>
  <si>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</si>
  <si>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</si>
  <si>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</si>
  <si>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</si>
  <si>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</si>
  <si>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</si>
  <si>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</si>
  <si>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</si>
  <si>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</si>
  <si>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</si>
  <si>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</si>
  <si>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</si>
  <si>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</si>
  <si>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</si>
  <si>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</si>
  <si>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</si>
  <si>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</si>
  <si>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</si>
  <si>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</si>
  <si>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</si>
  <si>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</si>
  <si>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</si>
  <si>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</si>
  <si>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</si>
  <si>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</si>
  <si>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</si>
  <si>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</si>
  <si>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</si>
  <si>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</si>
  <si>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</si>
  <si>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</si>
  <si>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</si>
  <si>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</si>
  <si>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Člen/ka vedení školy</t>
  </si>
  <si>
    <t>Účast dne</t>
  </si>
  <si>
    <t>Zúčastnil/a se člen/ka vedení školy</t>
  </si>
  <si>
    <t>Počet členů ped. rady školy, kteří se zúčastnili podpory</t>
  </si>
  <si>
    <t>Zúčastnila se podpory víc než polovina ped. rady školy</t>
  </si>
  <si>
    <t>Z toho počet hodin poskytnuté podpory, které se zúčastnilo vedení školy:</t>
  </si>
  <si>
    <t>Ke zlepšení práce pedagogů s kurikulárními dokumenty:</t>
  </si>
  <si>
    <r>
      <t xml:space="preserve">Období, kdy byla škole podpora poskytnuta:
</t>
    </r>
    <r>
      <rPr>
        <i/>
        <sz val="9"/>
        <color rgb="FF173271"/>
        <rFont val="Calibri"/>
        <family val="2"/>
        <charset val="238"/>
        <scheme val="minor"/>
      </rPr>
      <t>(vyplňte po ukončení podpory)</t>
    </r>
  </si>
  <si>
    <r>
      <t xml:space="preserve">Název/y a odkaz/y na inovovaný/é ŠVP:
</t>
    </r>
    <r>
      <rPr>
        <i/>
        <sz val="9"/>
        <color rgb="FF173271"/>
        <rFont val="Calibri"/>
        <family val="2"/>
        <charset val="238"/>
        <scheme val="minor"/>
      </rPr>
      <t>(uveďte výčtem s odkazy ke stažení)</t>
    </r>
  </si>
  <si>
    <t>Jméno, příjmení a pracovní pozice odpovědného pracovníka příjemce, který potvrzuje správnost všech údajů ve výkazu:</t>
  </si>
  <si>
    <t>Jméno a příjmení statutárního zástupce školy, nebo jeho zástupce, který potvrzuje správnost všech údajů ve výkazu:</t>
  </si>
  <si>
    <r>
      <t xml:space="preserve">Další poznatky k přínosu poskytnutého balíčku podpory:
</t>
    </r>
    <r>
      <rPr>
        <i/>
        <sz val="9"/>
        <color rgb="FF173271"/>
        <rFont val="Calibri"/>
        <family val="2"/>
        <charset val="238"/>
        <scheme val="minor"/>
      </rPr>
      <t>(v případě potřeby vložte doplňující informace k poskytnuté adresné podpoře)</t>
    </r>
  </si>
  <si>
    <t>ukázkových hodin, kolegiálních náslechů, společné reflexe výuky</t>
  </si>
  <si>
    <t>kontrolní sloupec - skryju</t>
  </si>
  <si>
    <t>aktivizační metody</t>
  </si>
  <si>
    <t>badatelská výuka</t>
  </si>
  <si>
    <t>fiktivní firma</t>
  </si>
  <si>
    <t>projektová výuka mimo školu</t>
  </si>
  <si>
    <t>projektová výuka ve škole</t>
  </si>
  <si>
    <t xml:space="preserve">propojování formálního a neformálního vzdělávání </t>
  </si>
  <si>
    <t>tandemová výuka</t>
  </si>
  <si>
    <t>zážitková pedagogika</t>
  </si>
  <si>
    <t xml:space="preserve">klimatu školy </t>
  </si>
  <si>
    <t>práce s vizí školy</t>
  </si>
  <si>
    <t>týmové spolupráce pedagogů</t>
  </si>
  <si>
    <t>wellbeingu pedagogů</t>
  </si>
  <si>
    <t>kolegiálního sdílení</t>
  </si>
  <si>
    <t>mentoringu</t>
  </si>
  <si>
    <t>podpory adaptačního procesu začínajících pedagogů</t>
  </si>
  <si>
    <t>tandemu</t>
  </si>
  <si>
    <t>ostatní inovativní metody vzdělávání (vypište)</t>
  </si>
  <si>
    <t>ostatních témat pedagogického vedení školy (vypište)</t>
  </si>
  <si>
    <t>jinou formou (vypište)</t>
  </si>
  <si>
    <t xml:space="preserve"> 
 .</t>
  </si>
  <si>
    <t>ZoR č. 1</t>
  </si>
  <si>
    <t>Celkem</t>
  </si>
  <si>
    <t>ZoR č. 2</t>
  </si>
  <si>
    <t>ZoR č. 3</t>
  </si>
  <si>
    <t>ZoR č. 4</t>
  </si>
  <si>
    <t>ZoR č. 5</t>
  </si>
  <si>
    <t>ZoR č. 6</t>
  </si>
  <si>
    <t>ZoR č. 7</t>
  </si>
  <si>
    <t>ZoR č. 8</t>
  </si>
  <si>
    <t>ZoR č. 9</t>
  </si>
  <si>
    <t>ZoR č. 10</t>
  </si>
  <si>
    <t>Z toho prezenčně:</t>
  </si>
  <si>
    <t>Z toho hybridně:</t>
  </si>
  <si>
    <t>Z toho online:</t>
  </si>
  <si>
    <t>Z toho účast poloviny:</t>
  </si>
  <si>
    <t>Z toho účast vedení:</t>
  </si>
  <si>
    <t>Počet hodin</t>
  </si>
  <si>
    <t>Celkem:</t>
  </si>
  <si>
    <t>ZoR č. 11</t>
  </si>
  <si>
    <t>ZoR č. 12</t>
  </si>
  <si>
    <t>ZoR č. 13</t>
  </si>
  <si>
    <t>ZoR č. 14</t>
  </si>
  <si>
    <t>ZoR č. 15</t>
  </si>
  <si>
    <t>ZoR č. 16</t>
  </si>
  <si>
    <t>ZoR č. 17</t>
  </si>
  <si>
    <t>ZoR č. 18</t>
  </si>
  <si>
    <t>ZoR č. 19</t>
  </si>
  <si>
    <r>
      <t xml:space="preserve">Kontakt na statutárního zástupce školy:
</t>
    </r>
    <r>
      <rPr>
        <i/>
        <sz val="9"/>
        <color rgb="FF173271"/>
        <rFont val="Calibri"/>
        <family val="2"/>
        <scheme val="minor"/>
      </rPr>
      <t>(jméno, příjmení, telefon a e-mail)</t>
    </r>
  </si>
  <si>
    <t>Druh školy:</t>
  </si>
  <si>
    <t>Z toho počet hodin zrealizované podpory prezenční nebo hybridní formou:</t>
  </si>
  <si>
    <t>Z toho počet hodin poskytnuté podpory, které se zúčastnila více než polovina pedagogické rady:</t>
  </si>
  <si>
    <t>formativní hodnocení</t>
  </si>
  <si>
    <t>Číslo ZoR</t>
  </si>
  <si>
    <t>(doplní se automaticky z listu 2B)</t>
  </si>
  <si>
    <r>
      <t>Forma podpory</t>
    </r>
    <r>
      <rPr>
        <i/>
        <sz val="10"/>
        <color rgb="FF173271"/>
        <rFont val="Calibri"/>
        <family val="2"/>
        <charset val="238"/>
        <scheme val="minor"/>
      </rPr>
      <t xml:space="preserve">
(vyberte 1 možnost)</t>
    </r>
  </si>
  <si>
    <r>
      <t>Téma poskytnuté podpory</t>
    </r>
    <r>
      <rPr>
        <i/>
        <sz val="10"/>
        <color rgb="FF173271"/>
        <rFont val="Calibri"/>
        <family val="2"/>
        <charset val="238"/>
        <scheme val="minor"/>
      </rPr>
      <t xml:space="preserve">
(vyberte 1 možnost)</t>
    </r>
  </si>
  <si>
    <r>
      <t>Druh podpory</t>
    </r>
    <r>
      <rPr>
        <i/>
        <sz val="10"/>
        <color rgb="FF173271"/>
        <rFont val="Calibri"/>
        <family val="2"/>
        <charset val="238"/>
        <scheme val="minor"/>
      </rPr>
      <t xml:space="preserve">
(vyberte 1 možnost)</t>
    </r>
  </si>
  <si>
    <t>Celkem hodin podpory</t>
  </si>
  <si>
    <t>•  ŠVP pedagogové ve své praxi ve vzdělávání</t>
  </si>
  <si>
    <t>•  inovativní metody vzdělávání jsou pedagogy</t>
  </si>
  <si>
    <t>•  jsou nově zavedeny do vzdělávání tyto metody:</t>
  </si>
  <si>
    <t>•  došlo ke zlepšení pedagogického řízení školy v oblastech:</t>
  </si>
  <si>
    <t>•  došlo ke zlepšení kolegiální podpory pedagogů školy formou:</t>
  </si>
  <si>
    <t>Kód</t>
  </si>
  <si>
    <t>Poznámka</t>
  </si>
  <si>
    <t>Počet inovovaných ŠVP (díky projektu):</t>
  </si>
  <si>
    <t>(Vyberte "ANO" u té metody, která byla nově zavedena. Ostatní můžete ponechat bez editace.)</t>
  </si>
  <si>
    <t>Na základě výše uvedených odpovědí díky poskytnutému balíčku podpory k celkovému zlepšení práce školy s kurikulem:</t>
  </si>
  <si>
    <r>
      <t xml:space="preserve">Výkaz o poskytnutí balíčku podpory - indikátor 526 012, 508 102
</t>
    </r>
    <r>
      <rPr>
        <i/>
        <sz val="10"/>
        <color theme="0"/>
        <rFont val="Calibri"/>
        <family val="2"/>
        <charset val="238"/>
        <scheme val="minor"/>
      </rPr>
      <t>(Pro projekt, který realizuje podaktivitu 4.1 - 1 Adresná podpora škol v IPs Vzdělávání, každá organizace se vykazuje dle IZO a pouze jednou.)</t>
    </r>
  </si>
  <si>
    <r>
      <t xml:space="preserve">Výkaz o poskytnutí balíčku podpory - jmenný seznam - indikátor 526 012, 508 102
</t>
    </r>
    <r>
      <rPr>
        <i/>
        <sz val="10"/>
        <color theme="0"/>
        <rFont val="Calibri"/>
        <family val="2"/>
        <charset val="238"/>
        <scheme val="minor"/>
      </rPr>
      <t>(Pro projekt, který realizuje podaktivitu 4.1 - 1 Adresná podpora škol v IPs Vzdělávání, každá organizace se vykazuje dle IZO a pouze jednou.)</t>
    </r>
  </si>
  <si>
    <r>
      <t xml:space="preserve">Výkaz o poskytnutí balíčku podpory - vyhodnocení
- indikátor 526 012, 508 102
</t>
    </r>
    <r>
      <rPr>
        <i/>
        <sz val="10"/>
        <color theme="0"/>
        <rFont val="Calibri"/>
        <family val="2"/>
        <charset val="238"/>
        <scheme val="minor"/>
      </rPr>
      <t>(Pro projekt, který realizuje podaktivitu 4.1 - 1 Adresná podpora škol v IPs Vzdělávání, každá organizace se vykazuje dle IZO a pouze jednou.)
V případě, že jsou splněny podmínky uvedené v Pravidlech pro žadatele a příjemce - specifická část, kapitola 7.8, je škola vykázána jako organizace ovlivněná intervencí v indikátoru 508 102.</t>
    </r>
  </si>
  <si>
    <r>
      <t xml:space="preserve">Splněny podmínky pro započtení do indikátoru 508 102:
</t>
    </r>
    <r>
      <rPr>
        <i/>
        <sz val="8"/>
        <color rgb="FF173271"/>
        <rFont val="Calibri"/>
        <family val="2"/>
        <scheme val="minor"/>
      </rPr>
      <t>(min. 24 hod. podpory; 12 hodin prezenční/hybridní formou; 50 % s poloviční účastí; 50 % s účastí vedení)</t>
    </r>
  </si>
  <si>
    <r>
      <t xml:space="preserve">Splněny podmínky pro započtení do indikátoru 526 012:
</t>
    </r>
    <r>
      <rPr>
        <i/>
        <sz val="8"/>
        <color rgb="FF173271"/>
        <rFont val="Calibri"/>
        <family val="2"/>
        <scheme val="minor"/>
      </rPr>
      <t>(min. 24 hod. podpory; 50 % prezenční/hybridní formou; zlepšení kurikulární práce ve škole)</t>
    </r>
  </si>
  <si>
    <r>
      <t xml:space="preserve">Škola je vykázána v indikátoru 526 012:
</t>
    </r>
    <r>
      <rPr>
        <i/>
        <sz val="9"/>
        <color rgb="FF173271"/>
        <rFont val="Calibri"/>
        <family val="2"/>
        <charset val="238"/>
        <scheme val="minor"/>
      </rPr>
      <t>(tj. je uvedena v příloze ZoR č. 1 Přehled poskytnutých balíčků podpory – indikátor 526 012)</t>
    </r>
  </si>
  <si>
    <t>POSTUP:</t>
  </si>
  <si>
    <t>Při vyplňování údajů využívejte hodnot z rozevíracích seznamů (šipka v pravé části buňky) a návodných komentářů, které se objeví po označení dané buňky.</t>
  </si>
  <si>
    <t>Ve sloupcích "Kód" a "Poznámka" (J a K) je možné vkládat případné rozlišení interním kódem nebo další informace dle potřeb příjemce.</t>
  </si>
  <si>
    <t>Příloha ZoR - Tabulka č. 2</t>
  </si>
  <si>
    <t>Výkaz o poskytnutí balíčku podpory</t>
  </si>
  <si>
    <t>Řádky 19 až 33 jsou rovněž automatizované a slouží pro přehled o průběžném stavu.</t>
  </si>
  <si>
    <t>Každou podpořenou osobu uvádějte na samostatný řádek. Shodná jména+příjmení je možné odlišit číslovkou či jakoukoliv zkratkou.</t>
  </si>
  <si>
    <t>List 2C doplňuje příjemce společně s ředitelem školy až po vyplnění všech dat na listech 2A a 2B. Celkové vyhodnocení podmínek obou indikátorů je s nimi totiž automaticky provázáno.</t>
  </si>
  <si>
    <r>
      <t xml:space="preserve">Tabulka č. 2 je </t>
    </r>
    <r>
      <rPr>
        <b/>
        <sz val="9"/>
        <color rgb="FF173271"/>
        <rFont val="Calibri"/>
        <family val="2"/>
        <charset val="238"/>
        <scheme val="minor"/>
      </rPr>
      <t>přílohou Zprávy o realizaci projektu</t>
    </r>
    <r>
      <rPr>
        <sz val="9"/>
        <color rgb="FF173271"/>
        <rFont val="Calibri"/>
        <family val="2"/>
        <charset val="238"/>
        <scheme val="minor"/>
      </rPr>
      <t xml:space="preserve"> (ZoR) ve výzvě č. 02_22_005 Individuální projekty systémové – Vzdělávání Operačního programu Jan Amos Komenský pro projekt, který realizuje aktivitu č. 4. Slouží pro </t>
    </r>
    <r>
      <rPr>
        <b/>
        <sz val="9"/>
        <color rgb="FF173271"/>
        <rFont val="Calibri"/>
        <family val="2"/>
        <charset val="238"/>
        <scheme val="minor"/>
      </rPr>
      <t>vykazování indikátoru 526 012</t>
    </r>
    <r>
      <rPr>
        <sz val="9"/>
        <color rgb="FF173271"/>
        <rFont val="Calibri"/>
        <family val="2"/>
        <charset val="238"/>
        <scheme val="minor"/>
      </rPr>
      <t xml:space="preserve"> Počet poskytnutých služeb podpory škol/týmů (vzdělávací bloky) a</t>
    </r>
    <r>
      <rPr>
        <b/>
        <sz val="9"/>
        <color rgb="FF173271"/>
        <rFont val="Calibri"/>
        <family val="2"/>
        <charset val="238"/>
        <scheme val="minor"/>
      </rPr>
      <t xml:space="preserve"> indikátoru 508 102</t>
    </r>
    <r>
      <rPr>
        <sz val="9"/>
        <color rgb="FF173271"/>
        <rFont val="Calibri"/>
        <family val="2"/>
        <charset val="238"/>
        <scheme val="minor"/>
      </rPr>
      <t xml:space="preserve"> Počet organizací ovlivněných intervencí RgŠ v podaktivitě 4.1-1.
V této příloze jsou sledovány podmínky pro nápočet dané školy ve dvou indikátorech. Podle míry a dopadu poskytnuté adresné podpory může být sledovaná škola napočtena v obou indikátorech, popř. pouze v jednom z indikátorů, popř. nebude napočtena ani v jednom ze sledovaných indikátorů.
</t>
    </r>
    <r>
      <rPr>
        <b/>
        <sz val="9"/>
        <color rgb="FF173271"/>
        <rFont val="Calibri"/>
        <family val="2"/>
        <charset val="238"/>
        <scheme val="minor"/>
      </rPr>
      <t xml:space="preserve">
INDIKÁTOR 526 012</t>
    </r>
    <r>
      <rPr>
        <sz val="9"/>
        <color rgb="FF173271"/>
        <rFont val="Calibri"/>
        <family val="2"/>
        <charset val="238"/>
        <scheme val="minor"/>
      </rPr>
      <t xml:space="preserve">
Podmínky pro nápočet školy v indikátoru 526 012:
     1)  Škole byla poskytnuta adresná podpora v rozsahu min. 24 vyučovacích hodin.
     2)  Minimálně polovina vyučovacích hodin této adresné podpory byla realizována prezenční nebo hybridní formou, tj. proběhla
         prezenční formou přímo ve škole, resp. adresně pro danou školu (v případě malých škol, které budou čerpat službu společně,
         může být podpora poskytnuta těmto školám společně v jedné vybrané škole), přičemž je možná tzv. hybridní forma realizace,
         tj. lektor je přítomen ve škole spolu s částí pedagogického sboru a část pedagogů může být připojena online.
     3)  Poskytnutá podpora pozitivně ovlivnila kurikulární práci školy (na listu 2C je vyhodnoceno, že k celkovému zlepšení kurikulární
         práce školy došlo zásadně nebo došlo částečně).
V indikátoru 526 012: 
     •  příjemce vykazuje školy, kterým byla poskytnuta adresná podpora formou balíčku podpory,
     •  se každá škola vykazuje dle IZO a pouze jednou,
     •  byla pro každou zde vykazovanou školu příjemcem kompletně (tj. na listu 2A,2B i 2C) zpracována příloha ZoR č. 2 Výkaz
         o poskytnutí balíčku podpory.
</t>
    </r>
    <r>
      <rPr>
        <b/>
        <sz val="9"/>
        <color rgb="FF173271"/>
        <rFont val="Calibri"/>
        <family val="2"/>
        <charset val="238"/>
        <scheme val="minor"/>
      </rPr>
      <t>INDIKÁTOR 508 102</t>
    </r>
    <r>
      <rPr>
        <sz val="9"/>
        <color rgb="FF173271"/>
        <rFont val="Calibri"/>
        <family val="2"/>
        <charset val="238"/>
        <scheme val="minor"/>
      </rPr>
      <t xml:space="preserve">
Podmínky pro nápočet školy v indikátoru 508 102:
     1)  Škole byla poskytnuta adresná podpora v rozsahu min. 24 vyučovacích hodin.
    2)  Minimálně 12 vyučovacích hodin této adresné podpory bylo poskytnuto prezenční nebo hybridní formou, tj. proběhlo
         prezenční formou přímo ve škole, resp. adresně pro danou školu (v případě malých škol, které budou čerpat službu společně,
         může být podpora poskytnuta těmto školám společně v jedné vybrané škole), přičemž je možná tzv. hybridní forma realizace,
         tj. lektor je přítomen ve škole spolu s částí pedagogického sboru a část pedagogů může být připojena online.
     3)  Minimálně poloviny hodin poskytnuté podpory se zúčastnila minimálně polovina pedagogického sboru školy
         včetně zástupce vedení školy.</t>
    </r>
  </si>
  <si>
    <t>K vyplnění jsou určena bílá a žlutá pole.
     • Bílá pole jsou bez editace (prázdná).
     • Žlutě se pro kontrolu automaticky podbarví pole, která je nutné vyplnit (jakmile v řádku doplníte jakýkoliv údaj).
Zelenomodrá pole nejsou určena k vyplňování (jsou uzamčena) – jedná se o popisky, či automaticky vyplňovaná pole.</t>
  </si>
  <si>
    <r>
      <t xml:space="preserve">Údaje do buněk </t>
    </r>
    <r>
      <rPr>
        <b/>
        <sz val="9"/>
        <color rgb="FF173271"/>
        <rFont val="Calibri"/>
        <family val="2"/>
        <charset val="238"/>
        <scheme val="minor"/>
      </rPr>
      <t>nekopírujte a nepřesunujte</t>
    </r>
    <r>
      <rPr>
        <sz val="9"/>
        <color rgb="FF173271"/>
        <rFont val="Calibri"/>
        <family val="2"/>
        <charset val="238"/>
        <scheme val="minor"/>
      </rPr>
      <t>, vždy je jednotlivě zapište, nevkládejte klávesovou zkratkou CTRL+V apod. (hrozí riziko rozladění navázaných vzorců = nefunkčnost tabulky).</t>
    </r>
  </si>
  <si>
    <t>Časové údaje vkládejte ve formátu den. měsíc. rok (je přednastaveno formátování).</t>
  </si>
  <si>
    <t>Nezasahujte do automaticky nastavených vzorců, nepřepisujte vzorce, neměňte strukturu přílohy ZoR, protože slouží k průběžnému monitorování poskytované přímé podpory.</t>
  </si>
  <si>
    <t>Tato příloha se vyplňuje jednotlivě pro každou školu, tj. jedna příloha sleduje podporu jedné školy.</t>
  </si>
  <si>
    <t>Tuto přílohu příjemce vyplňuje pro každou školu, v níž byla poskytována přímá podpora formou balíčku služeb, a to i kdyby podpora byla poskytnuta jen částečně, tj. nedošlo k poskytnutí celého balíčku služeb.</t>
  </si>
  <si>
    <t>Tuto přílohu příjemce vyplňuje průběžně od zahájení adresné podpory dané školy až po ukončení poskytované služby. Výkaz je tedy dokládán k ZoR za všechna monitorovací období, v nichž adresná podpora dané školy probíhala, a to od zahájení až do ukončení poskytování služby dané škole. Pokud poskytování adresné podpory probíhalo více než po jedno monitorovací období, jsou údaje do výkazu doplňovány kumulativně, tj. v dalším období příjemce naváže na údaje doložené v předchozím monitorovacím období a doplní údaje za další monitorovací období. Příjemce tedy bude průběžně vykazovat, jak probíhá adresná podpora dané školy a po ukončení poskytování služby bude výkaz obsahovat kompletní přehled o poskytnuté adresné podpoře dané školy. Vyhodnocení příjemce společně s ředitelem školy vyplní až po ukončení poskytování služby.</t>
  </si>
  <si>
    <t>Ve výkazu jsou přednastaveny vzorce, které na listu č. 2A automaticky na základě vyplněných údajů ve výkazu vyhodnotí, zda daná škola bude/nebude napočítána do indikátoru 526 012 a do indikátoru 508 102. Je nezbytné, aby příjemce podle tohoto vyhodnocení danou školu do hodnoty jednotlivých indikátorů započítal, resp. nezapočítal a aby souhlasily tyto nápočty s přírůstkovými hodnotami těchto indikátorů v jednotlivých ZoR a v ZZoR v ISKP21+.</t>
  </si>
  <si>
    <t xml:space="preserve">Tuto přílohu ZoR doporučujeme vyplňovat postupně tak, jak jsou listy uspořádány za sebou, protože jsou spolu provázány automatickými výpočty. </t>
  </si>
  <si>
    <t>Celkové vyhodnocení významu a přínosu poskytnuté podpory vyplňuje zástupce příjemce společně s ředitelem školy až po ukončení poskytované podpory a eviduje na listu 2C. Na základě tohoto vyhodnocení se automaticky doplní na listu 2 A, zda daná škola bude napočítána do indikátorů 526 012 a do indikátoru 508 102.</t>
  </si>
  <si>
    <t>List 2A – Výkaz balíčku podpory</t>
  </si>
  <si>
    <t>Nejprve vyplňte údaje v hlavičce listu 2A – Výkaz balíčku podpory. Odtud se údaje automaticky propíší na další dva listy.</t>
  </si>
  <si>
    <t>Řádky 12 až 17 jsou automatizované. Na základě ostatních vyplněných údajů zde bude vyhodnoceno, zda daná škola bude/nebude napočítána do indikátoru 526 012 a do indikátoru 508 102.
     •  Pokud je škola po ukončení podpory v řádku 16 automatickým výpočtem vyhodnocena kladně, zaneste ji do
         přílohy ZoR Soupiska organizací ovlivněných intervencí (508 102).
     •  Pokud je škola po ukončení podpory v řádku 17 automatickým výpočtem vyhodnocena kladně, zaneste ji do
         přílohy ZoR Tabulka č. 1 – Přehled poskytnutých balíčků adresné podpory (526 012).
     •  Pokud automatický výpočet hlásí nesplněné podmínky pro nápočet, tuto školu do patřičných příloh nevkládejte
         a nezapočítávejte ji ani do příslušného indikátoru.</t>
  </si>
  <si>
    <t>Dbejte na to, aby na základě vyhodnocení v řádku 16 a 17 byla/nebyla daná škola započítána do hodnoty jednotlivých indikátorů, tj. aby souhlasily tyto nápočty s přírůstkovými hodnotami obou indikátorů v jednotlivých ZoR a v ZZOR v IS KP14+.</t>
  </si>
  <si>
    <t>Poté vyplňte údaje o jednotlivých balíčcích podpory v části od řádku 37 (ve sloupcích B–E a dále I–M). Sloupce F–H se dotáhnou automaticky z údajů na listu 2B.</t>
  </si>
  <si>
    <t>List 2B – Jmenný seznam</t>
  </si>
  <si>
    <t>Hlavička se doplní automaticky (z listu 2A – tam je potřeba provádět případné úpravy).</t>
  </si>
  <si>
    <t>Automaticky se doplní i data konání hodin balíčku podpory a číslo příslušné ZoR. Aby se údaje doplnily, je potřeba je mít kompletně vyplněné na listu 2A (jinak zůstane pole na listu 2B prázdné).</t>
  </si>
  <si>
    <t>Poté průběžně doplňujte, kterých částí podpory z balíčku se daná osoba zúčastnila. Pro možnou evidenci se u každé osoby načítá souhrnný počet hodin podpory.</t>
  </si>
  <si>
    <t>List 2C – Vyhodnocení</t>
  </si>
  <si>
    <t>U jednotlivých kritérií je možné vybrat "ANO" jen u těch, která byla skutečně naplněna, a ostatní pole lze ponechat bez editace (prázdná).</t>
  </si>
  <si>
    <t>Oba podpisy musí mít shodnou formu (oba elektronické, případně oba vlastnoruční).</t>
  </si>
  <si>
    <r>
      <t xml:space="preserve">Datum a podpis odpovědného pracovníka:
</t>
    </r>
    <r>
      <rPr>
        <i/>
        <sz val="9"/>
        <color rgb="FF173271"/>
        <rFont val="Calibri"/>
        <family val="2"/>
        <charset val="238"/>
        <scheme val="minor"/>
      </rPr>
      <t>(možný vlastnoruční podpis)</t>
    </r>
  </si>
  <si>
    <r>
      <t xml:space="preserve">Datum a podpis statutárního zástupce školy:
</t>
    </r>
    <r>
      <rPr>
        <i/>
        <sz val="9"/>
        <color rgb="FF173271"/>
        <rFont val="Calibri"/>
        <family val="2"/>
        <charset val="238"/>
        <scheme val="minor"/>
      </rPr>
      <t>(možný vlastnoruční podpis)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</si>
</sst>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m/\ yyyy"/>
    <numFmt numFmtId="165" formatCode="#,##0\ [$hod.]"/>
  </numFmts>
  <fonts count="31" x14ac:knownFonts="1">
    <font>
      <sz val="11"/>
      <color theme="1"/>
      <name val="Calibri"/>
      <family val="2"/>
      <scheme val="minor"/>
    </font>
    <font>
      <sz val="11"/>
      <color theme="1"/>
      <name val="Arial Narrow"/>
      <family val="2"/>
      <charset val="238"/>
    </font>
    <font>
      <b/>
      <sz val="11"/>
      <color theme="1"/>
      <name val="Calibri"/>
      <family val="2"/>
      <scheme val="minor"/>
    </font>
    <font>
      <sz val="1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theme="0"/>
      <name val="Calibri"/>
      <family val="2"/>
      <scheme val="minor"/>
    </font>
    <font>
      <b/>
      <sz val="16"/>
      <color theme="0"/>
      <name val="Calibri"/>
      <family val="2"/>
      <charset val="238"/>
      <scheme val="minor"/>
    </font>
    <font>
      <sz val="10"/>
      <name val="Calibri"/>
      <family val="2"/>
      <charset val="238"/>
      <scheme val="minor"/>
    </font>
    <font>
      <b/>
      <sz val="16"/>
      <color theme="0"/>
      <name val="Calibri"/>
      <family val="2"/>
      <scheme val="minor"/>
    </font>
    <font>
      <i/>
      <sz val="10"/>
      <color theme="0"/>
      <name val="Calibri"/>
      <family val="2"/>
      <charset val="238"/>
      <scheme val="minor"/>
    </font>
    <font>
      <b/>
      <sz val="10"/>
      <color rgb="FF173271"/>
      <name val="Calibri"/>
      <family val="2"/>
      <scheme val="minor"/>
    </font>
    <font>
      <sz val="10"/>
      <color rgb="FF173271"/>
      <name val="Calibri"/>
      <family val="2"/>
      <scheme val="minor"/>
    </font>
    <font>
      <b/>
      <sz val="11"/>
      <color rgb="FF173271"/>
      <name val="Calibri"/>
      <family val="2"/>
      <scheme val="minor"/>
    </font>
    <font>
      <i/>
      <sz val="9"/>
      <color rgb="FF173271"/>
      <name val="Calibri"/>
      <family val="2"/>
      <charset val="238"/>
      <scheme val="minor"/>
    </font>
    <font>
      <sz val="12"/>
      <name val="Calibri"/>
      <family val="2"/>
      <scheme val="minor"/>
    </font>
    <font>
      <sz val="10"/>
      <color rgb="FF173271"/>
      <name val="Calibri"/>
      <family val="2"/>
      <charset val="238"/>
      <scheme val="minor"/>
    </font>
    <font>
      <i/>
      <sz val="9"/>
      <color rgb="FF173271"/>
      <name val="Calibri"/>
      <family val="2"/>
      <scheme val="minor"/>
    </font>
    <font>
      <i/>
      <sz val="10"/>
      <color rgb="FF173271"/>
      <name val="Calibri"/>
      <family val="2"/>
      <charset val="238"/>
      <scheme val="minor"/>
    </font>
    <font>
      <i/>
      <sz val="11"/>
      <color rgb="FF173271"/>
      <name val="Calibri"/>
      <family val="2"/>
      <charset val="238"/>
      <scheme val="minor"/>
    </font>
    <font>
      <b/>
      <sz val="11"/>
      <name val="Calibri"/>
      <family val="2"/>
      <charset val="238"/>
      <scheme val="minor"/>
    </font>
    <font>
      <i/>
      <sz val="8"/>
      <color rgb="FF173271"/>
      <name val="Calibri"/>
      <family val="2"/>
      <scheme val="minor"/>
    </font>
    <font>
      <b/>
      <sz val="9"/>
      <color rgb="FF173271"/>
      <name val="Calibri"/>
      <family val="2"/>
      <charset val="238"/>
      <scheme val="minor"/>
    </font>
    <font>
      <b/>
      <sz val="20"/>
      <color rgb="FF173271"/>
      <name val="Calibri"/>
      <family val="2"/>
      <charset val="238"/>
      <scheme val="minor"/>
    </font>
    <font>
      <b/>
      <sz val="14"/>
      <color rgb="FF173271"/>
      <name val="Calibri"/>
      <family val="2"/>
      <charset val="238"/>
      <scheme val="minor"/>
    </font>
    <font>
      <sz val="9"/>
      <color rgb="FF173271"/>
      <name val="Calibri"/>
      <family val="2"/>
      <charset val="238"/>
      <scheme val="minor"/>
    </font>
    <font>
      <b/>
      <sz val="16"/>
      <color rgb="FF173271"/>
      <name val="Calibri"/>
      <family val="2"/>
      <charset val="238"/>
      <scheme val="minor"/>
    </font>
    <font>
      <sz val="9"/>
      <color indexed="81"/>
      <name val="Tahoma"/>
      <family val="2"/>
      <charset val="238"/>
    </font>
  </fonts>
  <fills count="8">
    <fill>
      <patternFill patternType="none"/>
    </fill>
    <fill>
      <patternFill patternType="gray125"/>
    </fill>
    <fill>
      <patternFill patternType="solid">
        <fgColor rgb="FFFFFF00"/>
        <bgColor indexed="64"/>
      </patternFill>
    </fill>
    <fill>
      <patternFill patternType="solid">
        <fgColor rgb="FF173271"/>
        <bgColor indexed="64"/>
      </patternFill>
    </fill>
    <fill>
      <patternFill patternType="solid">
        <fgColor rgb="FFB3DBD6"/>
        <bgColor indexed="64"/>
      </patternFill>
    </fill>
    <fill>
      <patternFill patternType="solid">
        <fgColor rgb="FFD8ECEA"/>
        <bgColor indexed="64"/>
      </patternFill>
    </fill>
    <fill>
      <patternFill patternType="solid">
        <fgColor rgb="FFE8F4F3"/>
        <bgColor indexed="64"/>
      </patternFill>
    </fill>
    <fill>
      <patternFill patternType="solid">
        <fgColor theme="0"/>
        <bgColor indexed="64"/>
      </patternFill>
    </fill>
  </fills>
  <borders count="25">
    <border>
      <left/>
      <right/>
      <top/>
      <bottom/>
      <diagonal/>
    </border>
    <border>
      <left style="thin">
        <color rgb="FF173271"/>
      </left>
      <right style="thin">
        <color rgb="FF173271"/>
      </right>
      <top style="thin">
        <color rgb="FF173271"/>
      </top>
      <bottom style="thin">
        <color rgb="FF173271"/>
      </bottom>
      <diagonal/>
    </border>
    <border>
      <left/>
      <right/>
      <top/>
      <bottom style="thin">
        <color rgb="FF173271"/>
      </bottom>
      <diagonal/>
    </border>
    <border>
      <left/>
      <right/>
      <top style="thin">
        <color rgb="FF173271"/>
      </top>
      <bottom style="thin">
        <color rgb="FF173271"/>
      </bottom>
      <diagonal/>
    </border>
    <border>
      <left style="thin">
        <color rgb="FF173271"/>
      </left>
      <right/>
      <top style="thin">
        <color rgb="FF173271"/>
      </top>
      <bottom style="thin">
        <color rgb="FF173271"/>
      </bottom>
      <diagonal/>
    </border>
    <border>
      <left/>
      <right style="thin">
        <color rgb="FF173271"/>
      </right>
      <top style="thin">
        <color rgb="FF173271"/>
      </top>
      <bottom style="thin">
        <color rgb="FF173271"/>
      </bottom>
      <diagonal/>
    </border>
    <border>
      <left style="thin">
        <color rgb="FF173271"/>
      </left>
      <right/>
      <top/>
      <bottom/>
      <diagonal/>
    </border>
    <border>
      <left style="thin">
        <color rgb="FF173271"/>
      </left>
      <right style="thin">
        <color rgb="FF173271"/>
      </right>
      <top style="thin">
        <color rgb="FF173271"/>
      </top>
      <bottom/>
      <diagonal/>
    </border>
    <border>
      <left style="thin">
        <color rgb="FF173271"/>
      </left>
      <right style="thin">
        <color rgb="FF173271"/>
      </right>
      <top/>
      <bottom/>
      <diagonal/>
    </border>
    <border>
      <left style="thin">
        <color rgb="FF173271"/>
      </left>
      <right style="thin">
        <color rgb="FF173271"/>
      </right>
      <top/>
      <bottom style="thin">
        <color rgb="FF173271"/>
      </bottom>
      <diagonal/>
    </border>
    <border>
      <left style="thin">
        <color rgb="FF173271"/>
      </left>
      <right/>
      <top style="thin">
        <color rgb="FF173271"/>
      </top>
      <bottom/>
      <diagonal/>
    </border>
    <border>
      <left style="thin">
        <color rgb="FF173271"/>
      </left>
      <right/>
      <top/>
      <bottom style="thin">
        <color rgb="FF173271"/>
      </bottom>
      <diagonal/>
    </border>
    <border>
      <left/>
      <right/>
      <top style="thin">
        <color rgb="FF173271"/>
      </top>
      <bottom/>
      <diagonal/>
    </border>
    <border>
      <left/>
      <right style="thin">
        <color rgb="FF173271"/>
      </right>
      <top/>
      <bottom style="thin">
        <color rgb="FF17327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s>
  <cellStyleXfs count="1">
    <xf numFmtId="0" fontId="0" fillId="0" borderId="0"/>
  </cellStyleXfs>
  <cellXfs count="147">
    <xf numFmtId="0" fontId="0" fillId="0" borderId="0" xfId="0"/>
    <xf numFmtId="0" fontId="0" fillId="0" borderId="0" xfId="0" applyProtection="1">
      <protection hidden="1"/>
    </xf>
    <xf numFmtId="0" fontId="1" fillId="0" borderId="0" xfId="0" applyFont="1" applyProtection="1">
      <protection hidden="1"/>
    </xf>
    <xf numFmtId="49" fontId="5" fillId="0" borderId="0" xfId="0" applyNumberFormat="1" applyFont="1" applyAlignment="1">
      <alignment horizontal="left" vertical="center" wrapText="1"/>
    </xf>
    <xf numFmtId="49" fontId="6" fillId="0" borderId="0" xfId="0" applyNumberFormat="1" applyFont="1" applyAlignment="1">
      <alignment horizontal="center" vertical="center" wrapText="1"/>
    </xf>
    <xf numFmtId="0" fontId="5" fillId="0" borderId="0" xfId="0" applyFont="1" applyAlignment="1">
      <alignment horizontal="left" vertical="center" wrapText="1"/>
    </xf>
    <xf numFmtId="3" fontId="5" fillId="0" borderId="0" xfId="0" applyNumberFormat="1" applyFont="1" applyAlignment="1">
      <alignment horizontal="left" vertical="center" wrapText="1"/>
    </xf>
    <xf numFmtId="164" fontId="5" fillId="0" borderId="0" xfId="0" applyNumberFormat="1" applyFont="1" applyAlignment="1">
      <alignment horizontal="left" vertical="center" wrapText="1"/>
    </xf>
    <xf numFmtId="164" fontId="2" fillId="0" borderId="1" xfId="0" applyNumberFormat="1" applyFont="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164" fontId="5"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14" fillId="4" borderId="1" xfId="0"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3" fontId="11" fillId="0" borderId="1" xfId="0" applyNumberFormat="1" applyFont="1" applyBorder="1" applyAlignment="1" applyProtection="1">
      <alignment horizontal="center" vertical="center" wrapText="1"/>
      <protection locked="0"/>
    </xf>
    <xf numFmtId="164" fontId="11" fillId="0" borderId="1" xfId="0" applyNumberFormat="1" applyFont="1" applyBorder="1" applyAlignment="1" applyProtection="1">
      <alignment horizontal="center" vertical="center" wrapText="1"/>
      <protection locked="0"/>
    </xf>
    <xf numFmtId="49" fontId="11" fillId="0" borderId="9" xfId="0" applyNumberFormat="1"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3" fontId="5" fillId="6"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7" fillId="2" borderId="0" xfId="0" applyFont="1" applyFill="1" applyAlignment="1">
      <alignment horizontal="left" vertical="center" wrapText="1"/>
    </xf>
    <xf numFmtId="49" fontId="5" fillId="6" borderId="0" xfId="0" applyNumberFormat="1" applyFont="1" applyFill="1" applyAlignment="1">
      <alignment horizontal="center" vertical="center" wrapText="1"/>
    </xf>
    <xf numFmtId="0" fontId="5" fillId="6" borderId="1" xfId="0" applyFont="1" applyFill="1" applyBorder="1" applyAlignment="1">
      <alignment horizontal="center" vertical="center" wrapText="1"/>
    </xf>
    <xf numFmtId="0" fontId="9" fillId="0" borderId="0" xfId="0" applyFont="1" applyAlignment="1">
      <alignment horizontal="left" vertical="center" wrapText="1"/>
    </xf>
    <xf numFmtId="49" fontId="11" fillId="2" borderId="0" xfId="0" applyNumberFormat="1" applyFont="1" applyFill="1" applyAlignment="1">
      <alignment horizontal="center" vertical="center" wrapText="1"/>
    </xf>
    <xf numFmtId="0" fontId="11" fillId="2" borderId="0" xfId="0" applyFont="1" applyFill="1" applyAlignment="1">
      <alignment horizontal="center" vertical="center" wrapText="1"/>
    </xf>
    <xf numFmtId="164" fontId="14" fillId="4" borderId="7" xfId="0" applyNumberFormat="1" applyFont="1" applyFill="1" applyBorder="1" applyAlignment="1">
      <alignment horizontal="center" vertical="center" wrapText="1"/>
    </xf>
    <xf numFmtId="0" fontId="15" fillId="0" borderId="0" xfId="0" applyFont="1" applyAlignment="1">
      <alignment horizontal="center" vertical="center" wrapText="1"/>
    </xf>
    <xf numFmtId="164" fontId="14" fillId="4" borderId="8" xfId="0" applyNumberFormat="1" applyFont="1" applyFill="1" applyBorder="1" applyAlignment="1">
      <alignment horizontal="center" vertical="center" wrapText="1"/>
    </xf>
    <xf numFmtId="164" fontId="14" fillId="4" borderId="9" xfId="0" applyNumberFormat="1" applyFont="1" applyFill="1" applyBorder="1" applyAlignment="1">
      <alignment horizontal="center" vertical="center" wrapText="1"/>
    </xf>
    <xf numFmtId="0" fontId="11" fillId="0" borderId="0" xfId="0" applyFont="1" applyAlignment="1">
      <alignment horizontal="center" vertical="center" wrapText="1"/>
    </xf>
    <xf numFmtId="3" fontId="11" fillId="0" borderId="0" xfId="0" applyNumberFormat="1" applyFont="1" applyAlignment="1">
      <alignment horizontal="center" vertical="center" wrapText="1"/>
    </xf>
    <xf numFmtId="164"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49" fontId="16" fillId="4" borderId="1" xfId="0" applyNumberFormat="1" applyFont="1" applyFill="1" applyBorder="1" applyAlignment="1">
      <alignment horizontal="left" vertical="center" wrapText="1" indent="1"/>
    </xf>
    <xf numFmtId="49" fontId="14" fillId="6" borderId="0" xfId="0" applyNumberFormat="1" applyFont="1" applyFill="1" applyAlignment="1">
      <alignment vertical="center" wrapText="1"/>
    </xf>
    <xf numFmtId="49" fontId="3" fillId="6" borderId="1" xfId="0" applyNumberFormat="1" applyFont="1" applyFill="1" applyBorder="1" applyAlignment="1">
      <alignment horizontal="left" vertical="center" wrapText="1" indent="1"/>
    </xf>
    <xf numFmtId="0" fontId="11" fillId="0" borderId="0" xfId="0" applyFont="1" applyAlignment="1">
      <alignment horizontal="left" vertical="center" wrapText="1"/>
    </xf>
    <xf numFmtId="49" fontId="16" fillId="4" borderId="1" xfId="0" applyNumberFormat="1" applyFont="1" applyFill="1" applyBorder="1" applyAlignment="1">
      <alignment horizontal="left" vertical="center" wrapText="1" indent="3"/>
    </xf>
    <xf numFmtId="49" fontId="16" fillId="6" borderId="0" xfId="0" applyNumberFormat="1" applyFont="1" applyFill="1" applyAlignment="1">
      <alignment vertical="center" wrapText="1"/>
    </xf>
    <xf numFmtId="1" fontId="3" fillId="0" borderId="1" xfId="0" applyNumberFormat="1" applyFont="1" applyBorder="1" applyAlignment="1" applyProtection="1">
      <alignment horizontal="left" vertical="center" wrapText="1" indent="1"/>
      <protection locked="0"/>
    </xf>
    <xf numFmtId="164" fontId="3" fillId="0" borderId="1" xfId="0" applyNumberFormat="1" applyFont="1" applyBorder="1" applyAlignment="1" applyProtection="1">
      <alignment horizontal="left" vertical="center" wrapText="1" indent="1"/>
      <protection locked="0"/>
    </xf>
    <xf numFmtId="0" fontId="7" fillId="5" borderId="1" xfId="0" applyFont="1" applyFill="1" applyBorder="1" applyAlignment="1">
      <alignment horizontal="center" vertical="center" wrapText="1"/>
    </xf>
    <xf numFmtId="3" fontId="7" fillId="0" borderId="1" xfId="0" applyNumberFormat="1"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3" fontId="7"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0" borderId="0" xfId="0" applyFont="1" applyAlignment="1">
      <alignment horizontal="left" vertical="center" wrapText="1"/>
    </xf>
    <xf numFmtId="49" fontId="16" fillId="5" borderId="1" xfId="0" applyNumberFormat="1" applyFont="1" applyFill="1" applyBorder="1" applyAlignment="1">
      <alignment horizontal="left" vertical="center" wrapText="1" indent="7"/>
    </xf>
    <xf numFmtId="49" fontId="7" fillId="0" borderId="0" xfId="0" applyNumberFormat="1" applyFont="1" applyAlignment="1">
      <alignment horizontal="left" vertical="center" wrapText="1"/>
    </xf>
    <xf numFmtId="164" fontId="7" fillId="6" borderId="0" xfId="0" applyNumberFormat="1" applyFont="1" applyFill="1" applyAlignment="1">
      <alignment horizontal="left" vertical="center" wrapText="1"/>
    </xf>
    <xf numFmtId="164" fontId="3" fillId="6" borderId="0" xfId="0" applyNumberFormat="1" applyFont="1" applyFill="1" applyAlignment="1">
      <alignment horizontal="left" vertical="center" wrapText="1"/>
    </xf>
    <xf numFmtId="49" fontId="18" fillId="0" borderId="0" xfId="0" applyNumberFormat="1" applyFont="1" applyAlignment="1">
      <alignment horizontal="left" vertical="center" wrapText="1"/>
    </xf>
    <xf numFmtId="0" fontId="18" fillId="0" borderId="0" xfId="0" applyFont="1" applyAlignment="1">
      <alignment horizontal="left" vertical="center" wrapText="1"/>
    </xf>
    <xf numFmtId="164" fontId="3" fillId="0" borderId="0" xfId="0" applyNumberFormat="1" applyFont="1" applyAlignment="1">
      <alignment horizontal="left" vertical="center" wrapText="1" indent="1"/>
    </xf>
    <xf numFmtId="164" fontId="7" fillId="0" borderId="0" xfId="0" applyNumberFormat="1" applyFont="1" applyAlignment="1">
      <alignment horizontal="left" vertical="center" wrapText="1"/>
    </xf>
    <xf numFmtId="49" fontId="9" fillId="0" borderId="0" xfId="0" applyNumberFormat="1" applyFont="1" applyAlignment="1">
      <alignment horizontal="left" vertical="center" wrapText="1"/>
    </xf>
    <xf numFmtId="0" fontId="19" fillId="5" borderId="1" xfId="0" applyFont="1" applyFill="1" applyBorder="1" applyAlignment="1">
      <alignment horizontal="center" vertical="center" wrapText="1"/>
    </xf>
    <xf numFmtId="3" fontId="19" fillId="5" borderId="1" xfId="0" applyNumberFormat="1" applyFont="1" applyFill="1" applyBorder="1" applyAlignment="1">
      <alignment horizontal="center" vertical="center" wrapText="1"/>
    </xf>
    <xf numFmtId="49" fontId="14" fillId="4" borderId="7"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3" fontId="7" fillId="2" borderId="0" xfId="0" applyNumberFormat="1" applyFont="1" applyFill="1" applyAlignment="1">
      <alignment horizontal="left" vertical="center" wrapText="1"/>
    </xf>
    <xf numFmtId="3" fontId="11" fillId="2" borderId="0" xfId="0" applyNumberFormat="1" applyFont="1" applyFill="1" applyAlignment="1">
      <alignment horizontal="center" vertical="center" wrapText="1"/>
    </xf>
    <xf numFmtId="3" fontId="11" fillId="6" borderId="9" xfId="0" applyNumberFormat="1" applyFont="1" applyFill="1" applyBorder="1" applyAlignment="1">
      <alignment horizontal="center" vertical="center" wrapText="1"/>
    </xf>
    <xf numFmtId="164" fontId="22" fillId="5" borderId="1" xfId="0" applyNumberFormat="1" applyFont="1" applyFill="1" applyBorder="1" applyAlignment="1">
      <alignment horizontal="left" vertical="justify" wrapText="1" indent="1"/>
    </xf>
    <xf numFmtId="165" fontId="0" fillId="6" borderId="4" xfId="0" applyNumberFormat="1" applyFill="1" applyBorder="1" applyAlignment="1">
      <alignment horizontal="center" vertical="center" wrapText="1"/>
    </xf>
    <xf numFmtId="164" fontId="23" fillId="6" borderId="1" xfId="0" applyNumberFormat="1" applyFont="1" applyFill="1" applyBorder="1" applyAlignment="1">
      <alignment horizontal="left" vertical="center" wrapText="1" indent="1"/>
    </xf>
    <xf numFmtId="0" fontId="25" fillId="7" borderId="17" xfId="0" applyFont="1" applyFill="1" applyBorder="1" applyAlignment="1" applyProtection="1">
      <alignment horizontal="center" vertical="center"/>
      <protection hidden="1"/>
    </xf>
    <xf numFmtId="0" fontId="28" fillId="7" borderId="18" xfId="0" applyFont="1" applyFill="1" applyBorder="1" applyAlignment="1" applyProtection="1">
      <alignment horizontal="justify" vertical="center" wrapText="1"/>
      <protection hidden="1"/>
    </xf>
    <xf numFmtId="0" fontId="25" fillId="7" borderId="19" xfId="0" applyFont="1" applyFill="1" applyBorder="1" applyAlignment="1" applyProtection="1">
      <alignment horizontal="center" vertical="center"/>
      <protection hidden="1"/>
    </xf>
    <xf numFmtId="0" fontId="28" fillId="7" borderId="20" xfId="0" applyFont="1" applyFill="1" applyBorder="1" applyAlignment="1" applyProtection="1">
      <alignment horizontal="justify" vertical="center" wrapText="1"/>
      <protection hidden="1"/>
    </xf>
    <xf numFmtId="0" fontId="25" fillId="7" borderId="23" xfId="0" applyFont="1" applyFill="1" applyBorder="1" applyAlignment="1" applyProtection="1">
      <alignment horizontal="center" vertical="center"/>
      <protection hidden="1"/>
    </xf>
    <xf numFmtId="0" fontId="28" fillId="7" borderId="24" xfId="0" applyFont="1" applyFill="1" applyBorder="1" applyAlignment="1" applyProtection="1">
      <alignment horizontal="justify" vertical="center" wrapText="1"/>
      <protection hidden="1"/>
    </xf>
    <xf numFmtId="0" fontId="25" fillId="7" borderId="21" xfId="0" applyFont="1" applyFill="1" applyBorder="1" applyAlignment="1" applyProtection="1">
      <alignment horizontal="left" vertical="center"/>
      <protection hidden="1"/>
    </xf>
    <xf numFmtId="0" fontId="25" fillId="7" borderId="22" xfId="0" applyFont="1" applyFill="1" applyBorder="1" applyAlignment="1" applyProtection="1">
      <alignment horizontal="left" vertical="center"/>
      <protection hidden="1"/>
    </xf>
    <xf numFmtId="0" fontId="25" fillId="0" borderId="0" xfId="0" applyFont="1" applyAlignment="1" applyProtection="1">
      <alignment horizontal="center" vertical="center"/>
      <protection hidden="1"/>
    </xf>
    <xf numFmtId="0" fontId="26" fillId="4" borderId="0" xfId="0" applyFont="1" applyFill="1" applyAlignment="1" applyProtection="1">
      <alignment horizontal="center" vertical="center"/>
      <protection hidden="1"/>
    </xf>
    <xf numFmtId="0" fontId="27" fillId="5" borderId="0" xfId="0" applyFont="1" applyFill="1" applyAlignment="1" applyProtection="1">
      <alignment horizontal="center" vertical="center" shrinkToFit="1"/>
      <protection hidden="1"/>
    </xf>
    <xf numFmtId="0" fontId="28" fillId="0" borderId="14" xfId="0" applyFont="1" applyBorder="1" applyAlignment="1" applyProtection="1">
      <alignment horizontal="justify" vertical="center" wrapText="1"/>
      <protection hidden="1"/>
    </xf>
    <xf numFmtId="0" fontId="29" fillId="4" borderId="15" xfId="0" applyFont="1" applyFill="1" applyBorder="1" applyAlignment="1" applyProtection="1">
      <alignment horizontal="left" vertical="center"/>
      <protection hidden="1"/>
    </xf>
    <xf numFmtId="0" fontId="29" fillId="4" borderId="16" xfId="0" applyFont="1" applyFill="1" applyBorder="1" applyAlignment="1" applyProtection="1">
      <alignment horizontal="left" vertical="center"/>
      <protection hidden="1"/>
    </xf>
    <xf numFmtId="49" fontId="14" fillId="4" borderId="4" xfId="0" applyNumberFormat="1" applyFont="1" applyFill="1" applyBorder="1" applyAlignment="1">
      <alignment horizontal="left" vertical="center" wrapText="1" indent="1"/>
    </xf>
    <xf numFmtId="49" fontId="14" fillId="4" borderId="5" xfId="0" applyNumberFormat="1" applyFont="1" applyFill="1" applyBorder="1" applyAlignment="1">
      <alignment horizontal="left" vertical="center" wrapText="1" indent="1"/>
    </xf>
    <xf numFmtId="49" fontId="5" fillId="6" borderId="0" xfId="0" applyNumberFormat="1" applyFont="1" applyFill="1" applyAlignment="1">
      <alignment horizontal="center" vertical="center" wrapText="1"/>
    </xf>
    <xf numFmtId="49" fontId="21" fillId="4" borderId="9" xfId="0" applyNumberFormat="1" applyFont="1" applyFill="1" applyBorder="1" applyAlignment="1">
      <alignment horizontal="center" vertical="center" wrapText="1"/>
    </xf>
    <xf numFmtId="49" fontId="14" fillId="4" borderId="7" xfId="0" applyNumberFormat="1" applyFont="1" applyFill="1" applyBorder="1" applyAlignment="1">
      <alignment horizontal="center" vertical="center" wrapText="1"/>
    </xf>
    <xf numFmtId="49" fontId="14" fillId="4" borderId="9"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49" fontId="14" fillId="4" borderId="5" xfId="0" applyNumberFormat="1" applyFont="1" applyFill="1" applyBorder="1" applyAlignment="1">
      <alignment horizontal="center" vertical="center" wrapText="1"/>
    </xf>
    <xf numFmtId="49" fontId="14" fillId="4" borderId="4" xfId="0" applyNumberFormat="1" applyFont="1" applyFill="1" applyBorder="1" applyAlignment="1">
      <alignment horizontal="left" vertical="center" wrapText="1"/>
    </xf>
    <xf numFmtId="49" fontId="14" fillId="4" borderId="5" xfId="0" applyNumberFormat="1" applyFont="1" applyFill="1" applyBorder="1" applyAlignment="1">
      <alignment horizontal="left" vertical="center" wrapText="1"/>
    </xf>
    <xf numFmtId="49" fontId="10" fillId="3" borderId="4" xfId="0" applyNumberFormat="1" applyFont="1" applyFill="1" applyBorder="1" applyAlignment="1">
      <alignment horizontal="center" vertical="center" wrapText="1"/>
    </xf>
    <xf numFmtId="49" fontId="10" fillId="3" borderId="3"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49" fontId="0" fillId="6" borderId="3" xfId="0" applyNumberFormat="1" applyFill="1" applyBorder="1" applyAlignment="1">
      <alignment horizontal="center" vertical="center" wrapText="1"/>
    </xf>
    <xf numFmtId="49" fontId="0" fillId="6" borderId="12" xfId="0" applyNumberFormat="1" applyFill="1" applyBorder="1" applyAlignment="1">
      <alignment horizontal="center" vertical="center" wrapText="1"/>
    </xf>
    <xf numFmtId="49" fontId="0" fillId="0" borderId="4" xfId="0" applyNumberFormat="1" applyBorder="1" applyAlignment="1" applyProtection="1">
      <alignment horizontal="left" vertical="center" wrapText="1" indent="1"/>
      <protection locked="0"/>
    </xf>
    <xf numFmtId="49" fontId="0" fillId="0" borderId="3" xfId="0" applyNumberFormat="1" applyBorder="1" applyAlignment="1" applyProtection="1">
      <alignment horizontal="left" vertical="center" wrapText="1" indent="1"/>
      <protection locked="0"/>
    </xf>
    <xf numFmtId="49" fontId="0" fillId="0" borderId="5" xfId="0" applyNumberFormat="1" applyBorder="1" applyAlignment="1" applyProtection="1">
      <alignment horizontal="left" vertical="center" wrapText="1" indent="1"/>
      <protection locked="0"/>
    </xf>
    <xf numFmtId="164" fontId="0" fillId="0" borderId="4" xfId="0" applyNumberFormat="1" applyBorder="1" applyAlignment="1" applyProtection="1">
      <alignment horizontal="center" vertical="center" wrapText="1"/>
      <protection locked="0"/>
    </xf>
    <xf numFmtId="164" fontId="0" fillId="0" borderId="3" xfId="0" applyNumberFormat="1" applyBorder="1" applyAlignment="1" applyProtection="1">
      <alignment horizontal="center" vertical="center" wrapText="1"/>
      <protection locked="0"/>
    </xf>
    <xf numFmtId="164" fontId="0" fillId="0" borderId="5" xfId="0" applyNumberFormat="1" applyBorder="1" applyAlignment="1" applyProtection="1">
      <alignment horizontal="center" vertical="center" wrapText="1"/>
      <protection locked="0"/>
    </xf>
    <xf numFmtId="0" fontId="0" fillId="6" borderId="11" xfId="0" applyFill="1" applyBorder="1" applyAlignment="1">
      <alignment horizontal="center" vertical="center" wrapText="1"/>
    </xf>
    <xf numFmtId="0" fontId="0" fillId="6" borderId="2" xfId="0" applyFill="1" applyBorder="1" applyAlignment="1">
      <alignment horizontal="center" vertical="center" wrapText="1"/>
    </xf>
    <xf numFmtId="0" fontId="0" fillId="6" borderId="13" xfId="0" applyFill="1" applyBorder="1" applyAlignment="1">
      <alignment horizontal="center" vertical="center" wrapText="1"/>
    </xf>
    <xf numFmtId="165" fontId="0" fillId="6" borderId="3" xfId="0" applyNumberFormat="1" applyFill="1" applyBorder="1" applyAlignment="1">
      <alignment horizontal="center" vertical="center" wrapText="1"/>
    </xf>
    <xf numFmtId="165" fontId="0" fillId="6" borderId="5" xfId="0" applyNumberFormat="1" applyFill="1" applyBorder="1" applyAlignment="1">
      <alignment horizontal="center" vertical="center" wrapText="1"/>
    </xf>
    <xf numFmtId="49" fontId="16" fillId="4" borderId="4" xfId="0" applyNumberFormat="1" applyFont="1" applyFill="1" applyBorder="1" applyAlignment="1">
      <alignment horizontal="left" vertical="center" wrapText="1" indent="1"/>
    </xf>
    <xf numFmtId="49" fontId="16" fillId="4" borderId="3" xfId="0" applyNumberFormat="1" applyFont="1" applyFill="1" applyBorder="1" applyAlignment="1">
      <alignment horizontal="left" vertical="center" wrapText="1" indent="1"/>
    </xf>
    <xf numFmtId="49" fontId="16" fillId="4" borderId="5" xfId="0" applyNumberFormat="1" applyFont="1" applyFill="1" applyBorder="1" applyAlignment="1">
      <alignment horizontal="left" vertical="center" wrapText="1" indent="1"/>
    </xf>
    <xf numFmtId="49" fontId="16" fillId="4" borderId="4" xfId="0" applyNumberFormat="1" applyFont="1" applyFill="1" applyBorder="1" applyAlignment="1">
      <alignment horizontal="left" vertical="center" wrapText="1" indent="3"/>
    </xf>
    <xf numFmtId="49" fontId="16" fillId="4" borderId="3" xfId="0" applyNumberFormat="1" applyFont="1" applyFill="1" applyBorder="1" applyAlignment="1">
      <alignment horizontal="left" vertical="center" wrapText="1" indent="3"/>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49" fontId="16" fillId="4" borderId="4" xfId="0" applyNumberFormat="1" applyFont="1" applyFill="1" applyBorder="1" applyAlignment="1">
      <alignment horizontal="left" vertical="center" wrapText="1"/>
    </xf>
    <xf numFmtId="49" fontId="16" fillId="4" borderId="3" xfId="0" applyNumberFormat="1" applyFont="1" applyFill="1" applyBorder="1" applyAlignment="1">
      <alignment horizontal="left" vertical="center" wrapText="1"/>
    </xf>
    <xf numFmtId="49" fontId="16" fillId="4" borderId="2" xfId="0" applyNumberFormat="1" applyFont="1" applyFill="1" applyBorder="1" applyAlignment="1">
      <alignment horizontal="left" vertical="center" wrapText="1"/>
    </xf>
    <xf numFmtId="49" fontId="16" fillId="4" borderId="13" xfId="0" applyNumberFormat="1" applyFont="1" applyFill="1" applyBorder="1" applyAlignment="1">
      <alignment horizontal="left" vertical="center" wrapText="1"/>
    </xf>
    <xf numFmtId="49" fontId="16" fillId="4" borderId="5" xfId="0" applyNumberFormat="1" applyFont="1" applyFill="1" applyBorder="1" applyAlignment="1">
      <alignment horizontal="left" vertical="center" wrapText="1"/>
    </xf>
    <xf numFmtId="0" fontId="0" fillId="6" borderId="4" xfId="0" applyFill="1" applyBorder="1" applyAlignment="1">
      <alignment horizontal="center" vertical="center" wrapText="1"/>
    </xf>
    <xf numFmtId="0" fontId="0" fillId="6" borderId="3" xfId="0" applyFill="1" applyBorder="1" applyAlignment="1">
      <alignment horizontal="center" vertical="center" wrapText="1"/>
    </xf>
    <xf numFmtId="0" fontId="0" fillId="6" borderId="5" xfId="0" applyFill="1" applyBorder="1" applyAlignment="1">
      <alignment horizontal="center" vertical="center" wrapText="1"/>
    </xf>
    <xf numFmtId="49" fontId="11" fillId="6" borderId="4" xfId="0" applyNumberFormat="1"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3" fontId="14" fillId="4" borderId="7" xfId="0" applyNumberFormat="1" applyFont="1" applyFill="1" applyBorder="1" applyAlignment="1">
      <alignment horizontal="center" vertical="center" wrapText="1"/>
    </xf>
    <xf numFmtId="3" fontId="14" fillId="4" borderId="8" xfId="0" applyNumberFormat="1" applyFont="1" applyFill="1" applyBorder="1" applyAlignment="1">
      <alignment horizontal="center" vertical="center" wrapText="1"/>
    </xf>
    <xf numFmtId="3" fontId="14" fillId="4" borderId="9" xfId="0" applyNumberFormat="1" applyFont="1" applyFill="1" applyBorder="1" applyAlignment="1">
      <alignment horizontal="center" vertical="center" wrapText="1"/>
    </xf>
    <xf numFmtId="0" fontId="16" fillId="4" borderId="4" xfId="0" applyFont="1" applyFill="1" applyBorder="1" applyAlignment="1">
      <alignment horizontal="left" vertical="center" wrapText="1" indent="1"/>
    </xf>
    <xf numFmtId="0" fontId="16" fillId="4" borderId="3" xfId="0" applyFont="1" applyFill="1" applyBorder="1" applyAlignment="1">
      <alignment horizontal="left" vertical="center" wrapText="1" indent="1"/>
    </xf>
    <xf numFmtId="0" fontId="16" fillId="4" borderId="5" xfId="0" applyFont="1" applyFill="1" applyBorder="1" applyAlignment="1">
      <alignment horizontal="left" vertical="center" wrapText="1" inden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49" fontId="14" fillId="4" borderId="10" xfId="0" applyNumberFormat="1" applyFont="1" applyFill="1" applyBorder="1" applyAlignment="1">
      <alignment horizontal="center" vertical="center" wrapText="1"/>
    </xf>
    <xf numFmtId="49" fontId="14" fillId="4" borderId="6" xfId="0" applyNumberFormat="1" applyFont="1" applyFill="1" applyBorder="1" applyAlignment="1">
      <alignment horizontal="center" vertical="center" wrapText="1"/>
    </xf>
    <xf numFmtId="49" fontId="14" fillId="4" borderId="11" xfId="0" applyNumberFormat="1" applyFont="1" applyFill="1" applyBorder="1" applyAlignment="1">
      <alignment horizontal="center" vertical="center" wrapText="1"/>
    </xf>
    <xf numFmtId="49" fontId="14" fillId="4" borderId="8" xfId="0" applyNumberFormat="1" applyFont="1" applyFill="1" applyBorder="1" applyAlignment="1">
      <alignment horizontal="center" vertical="center" wrapText="1"/>
    </xf>
    <xf numFmtId="49" fontId="9" fillId="6" borderId="0" xfId="0" applyNumberFormat="1" applyFont="1" applyFill="1" applyAlignment="1">
      <alignment horizontal="left" vertical="center" wrapText="1"/>
    </xf>
    <xf numFmtId="0" fontId="12" fillId="3" borderId="0" xfId="0" applyFont="1" applyFill="1" applyAlignment="1">
      <alignment horizontal="left" vertical="center" wrapText="1" indent="6"/>
    </xf>
    <xf numFmtId="0" fontId="9" fillId="3" borderId="0" xfId="0" applyFont="1" applyFill="1" applyAlignment="1">
      <alignment horizontal="left" vertical="center" wrapText="1"/>
    </xf>
    <xf numFmtId="49" fontId="16" fillId="4" borderId="1" xfId="0" applyNumberFormat="1" applyFont="1" applyFill="1" applyBorder="1" applyAlignment="1">
      <alignment horizontal="left" vertical="center" wrapText="1" indent="1"/>
    </xf>
    <xf numFmtId="49" fontId="5" fillId="3"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cellXfs>
  <cellStyles count="1">
    <cellStyle name="Normální" xfId="0" builtinId="0"/>
  </cellStyles>
  <dxfs count="48">
    <dxf>
      <fill>
        <patternFill>
          <bgColor theme="9" tint="0.79998168889431442"/>
        </patternFill>
      </fill>
    </dxf>
    <dxf>
      <fill>
        <patternFill>
          <bgColor theme="8" tint="0.79998168889431442"/>
        </patternFill>
      </fill>
    </dxf>
    <dxf>
      <fill>
        <patternFill>
          <bgColor theme="7" tint="0.79998168889431442"/>
        </patternFill>
      </fill>
    </dxf>
    <dxf>
      <fill>
        <patternFill>
          <bgColor theme="6" tint="0.79998168889431442"/>
        </patternFill>
      </fill>
    </dxf>
    <dxf>
      <fill>
        <patternFill>
          <bgColor theme="5" tint="0.79998168889431442"/>
        </patternFill>
      </fill>
    </dxf>
    <dxf>
      <fill>
        <patternFill>
          <bgColor theme="4" tint="0.79998168889431442"/>
        </patternFill>
      </fill>
    </dxf>
    <dxf>
      <fill>
        <patternFill>
          <bgColor theme="2" tint="-9.9948118533890809E-2"/>
        </patternFill>
      </fill>
    </dxf>
    <dxf>
      <fill>
        <patternFill>
          <bgColor theme="3" tint="0.79998168889431442"/>
        </patternFill>
      </fill>
    </dxf>
    <dxf>
      <fill>
        <patternFill>
          <bgColor theme="0" tint="-0.14996795556505021"/>
        </patternFill>
      </fill>
    </dxf>
    <dxf>
      <fill>
        <patternFill>
          <bgColor rgb="FFFFFFCC"/>
        </patternFill>
      </fill>
    </dxf>
    <dxf>
      <fill>
        <patternFill>
          <bgColor rgb="FFFFCCCC"/>
        </patternFill>
      </fill>
    </dxf>
    <dxf>
      <fill>
        <patternFill>
          <bgColor rgb="FFCCFFCC"/>
        </patternFill>
      </fill>
    </dxf>
    <dxf>
      <fill>
        <patternFill>
          <bgColor rgb="FFFFCCFF"/>
        </patternFill>
      </fill>
    </dxf>
    <dxf>
      <fill>
        <patternFill>
          <bgColor rgb="FFCCFFFF"/>
        </patternFill>
      </fill>
    </dxf>
    <dxf>
      <fill>
        <patternFill>
          <bgColor rgb="FFF8E4D4"/>
        </patternFill>
      </fill>
    </dxf>
    <dxf>
      <fill>
        <patternFill>
          <bgColor rgb="FFD5E9EE"/>
        </patternFill>
      </fill>
    </dxf>
    <dxf>
      <fill>
        <patternFill>
          <bgColor rgb="FFDFDAE7"/>
        </patternFill>
      </fill>
    </dxf>
    <dxf>
      <fill>
        <patternFill>
          <bgColor rgb="FFE6ECD9"/>
        </patternFill>
      </fill>
    </dxf>
    <dxf>
      <fill>
        <patternFill>
          <bgColor rgb="FFEDD7D6"/>
        </patternFill>
      </fill>
    </dxf>
    <dxf>
      <fill>
        <patternFill>
          <bgColor rgb="FFD7E1EC"/>
        </patternFill>
      </fill>
    </dxf>
    <dxf>
      <font>
        <color rgb="FFE8F4F3"/>
      </font>
    </dxf>
    <dxf>
      <fill>
        <patternFill>
          <bgColor rgb="FFFFFF00"/>
        </patternFill>
      </fill>
    </dxf>
    <dxf>
      <font>
        <b/>
        <i val="0"/>
        <color rgb="FF00B050"/>
      </font>
    </dxf>
    <dxf>
      <font>
        <b/>
        <i val="0"/>
        <color theme="9" tint="-0.24994659260841701"/>
      </font>
    </dxf>
    <dxf>
      <font>
        <b/>
        <i val="0"/>
        <color rgb="FF00B050"/>
      </font>
    </dxf>
    <dxf>
      <font>
        <b/>
        <i val="0"/>
        <color theme="9" tint="-0.24994659260841701"/>
      </font>
    </dxf>
    <dxf>
      <font>
        <color rgb="FFE8F4F3"/>
      </font>
    </dxf>
    <dxf>
      <fill>
        <patternFill>
          <bgColor rgb="FFFFFF00"/>
        </patternFill>
      </fill>
    </dxf>
    <dxf>
      <fill>
        <patternFill>
          <bgColor rgb="FFFFFFCC"/>
        </patternFill>
      </fill>
    </dxf>
    <dxf>
      <fill>
        <patternFill>
          <bgColor theme="0" tint="-0.14996795556505021"/>
        </patternFill>
      </fill>
    </dxf>
    <dxf>
      <fill>
        <patternFill>
          <bgColor theme="3" tint="0.79998168889431442"/>
        </patternFill>
      </fill>
    </dxf>
    <dxf>
      <fill>
        <patternFill>
          <bgColor theme="2" tint="-9.9948118533890809E-2"/>
        </patternFill>
      </fill>
    </dxf>
    <dxf>
      <fill>
        <patternFill>
          <bgColor theme="4" tint="0.79998168889431442"/>
        </patternFill>
      </fill>
    </dxf>
    <dxf>
      <fill>
        <patternFill>
          <bgColor theme="5" tint="0.79998168889431442"/>
        </patternFill>
      </fill>
    </dxf>
    <dxf>
      <fill>
        <patternFill>
          <bgColor theme="6" tint="0.79998168889431442"/>
        </patternFill>
      </fill>
    </dxf>
    <dxf>
      <fill>
        <patternFill>
          <bgColor theme="7" tint="0.79998168889431442"/>
        </patternFill>
      </fill>
    </dxf>
    <dxf>
      <fill>
        <patternFill>
          <bgColor theme="8" tint="0.79998168889431442"/>
        </patternFill>
      </fill>
    </dxf>
    <dxf>
      <font>
        <color auto="1"/>
      </font>
      <fill>
        <patternFill patternType="solid">
          <bgColor theme="9" tint="0.79998168889431442"/>
        </patternFill>
      </fill>
    </dxf>
    <dxf>
      <fill>
        <patternFill>
          <bgColor rgb="FFFFCCCC"/>
        </patternFill>
      </fill>
    </dxf>
    <dxf>
      <fill>
        <patternFill>
          <bgColor rgb="FFCCFFCC"/>
        </patternFill>
      </fill>
    </dxf>
    <dxf>
      <fill>
        <patternFill>
          <bgColor rgb="FFFFCCFF"/>
        </patternFill>
      </fill>
    </dxf>
    <dxf>
      <fill>
        <patternFill>
          <bgColor rgb="FFCCFFFF"/>
        </patternFill>
      </fill>
    </dxf>
    <dxf>
      <fill>
        <patternFill>
          <bgColor rgb="FFF8E4D4"/>
        </patternFill>
      </fill>
    </dxf>
    <dxf>
      <fill>
        <patternFill>
          <bgColor rgb="FFD5E9EE"/>
        </patternFill>
      </fill>
    </dxf>
    <dxf>
      <fill>
        <patternFill>
          <bgColor rgb="FFDFDAE7"/>
        </patternFill>
      </fill>
    </dxf>
    <dxf>
      <fill>
        <patternFill>
          <bgColor rgb="FFE6ECD9"/>
        </patternFill>
      </fill>
    </dxf>
    <dxf>
      <fill>
        <patternFill>
          <bgColor rgb="FFEDD7D6"/>
        </patternFill>
      </fill>
    </dxf>
    <dxf>
      <fill>
        <patternFill>
          <bgColor rgb="FFD7E1EC"/>
        </patternFill>
      </fill>
    </dxf>
  </dxfs>
  <tableStyles count="0" defaultTableStyle="TableStyleMedium2" defaultPivotStyle="PivotStyleMedium9"/>
  <colors>
    <mruColors>
      <color rgb="FF173271"/>
      <color rgb="FFB3DBD6"/>
      <color rgb="FFE8F4F3"/>
      <color rgb="FFD8ECEA"/>
      <color rgb="FFD7E1EC"/>
      <color rgb="FFEDD7D6"/>
      <color rgb="FFE6ECD9"/>
      <color rgb="FFDFDAE7"/>
      <color rgb="FFD5E9EE"/>
      <color rgb="FFF8E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9525</xdr:rowOff>
    </xdr:from>
    <xdr:to>
      <xdr:col>2</xdr:col>
      <xdr:colOff>0</xdr:colOff>
      <xdr:row>16</xdr:row>
      <xdr:rowOff>0</xdr:rowOff>
    </xdr:to>
    <xdr:pic>
      <xdr:nvPicPr>
        <xdr:cNvPr id="2" name="Obrázek 4">
          <a:extLst>
            <a:ext uri="{FF2B5EF4-FFF2-40B4-BE49-F238E27FC236}">
              <a16:creationId xmlns:a16="http://schemas.microsoft.com/office/drawing/2014/main" id="{F91E0EE2-A9EA-4EF0-9123-87A6C7DDCC8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725" b="64197"/>
        <a:stretch/>
      </xdr:blipFill>
      <xdr:spPr bwMode="auto">
        <a:xfrm>
          <a:off x="1" y="9525"/>
          <a:ext cx="6095999" cy="293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695325</xdr:colOff>
      <xdr:row>50</xdr:row>
      <xdr:rowOff>61708</xdr:rowOff>
    </xdr:from>
    <xdr:to>
      <xdr:col>1</xdr:col>
      <xdr:colOff>3462111</xdr:colOff>
      <xdr:row>52</xdr:row>
      <xdr:rowOff>68593</xdr:rowOff>
    </xdr:to>
    <xdr:pic>
      <xdr:nvPicPr>
        <xdr:cNvPr id="6" name="Obrázek 5">
          <a:extLst>
            <a:ext uri="{FF2B5EF4-FFF2-40B4-BE49-F238E27FC236}">
              <a16:creationId xmlns:a16="http://schemas.microsoft.com/office/drawing/2014/main" id="{7E24FA2C-46C1-43F5-A1B4-879F043311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0" y="21264358"/>
          <a:ext cx="2766786" cy="387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8EEAA-8925-4D15-B2AD-34E41A1BB141}">
  <dimension ref="A17:B49"/>
  <sheetViews>
    <sheetView showGridLines="0" tabSelected="1" zoomScaleNormal="100" workbookViewId="0">
      <selection activeCell="I53" sqref="I53"/>
    </sheetView>
  </sheetViews>
  <sheetFormatPr defaultColWidth="9.140625" defaultRowHeight="15" x14ac:dyDescent="0.25"/>
  <cols>
    <col min="1" max="1" width="9.5703125" style="1" customWidth="1"/>
    <col min="2" max="2" width="77.5703125" style="1" customWidth="1"/>
    <col min="3" max="16384" width="9.140625" style="1"/>
  </cols>
  <sheetData>
    <row r="17" spans="1:2" x14ac:dyDescent="0.25">
      <c r="A17" s="78"/>
      <c r="B17" s="78"/>
    </row>
    <row r="18" spans="1:2" ht="26.25" x14ac:dyDescent="0.25">
      <c r="A18" s="79" t="s">
        <v>286</v>
      </c>
      <c r="B18" s="79"/>
    </row>
    <row r="19" spans="1:2" ht="18.75" x14ac:dyDescent="0.25">
      <c r="A19" s="80" t="s">
        <v>287</v>
      </c>
      <c r="B19" s="80"/>
    </row>
    <row r="20" spans="1:2" ht="386.45" customHeight="1" x14ac:dyDescent="0.25">
      <c r="A20" s="81" t="s">
        <v>291</v>
      </c>
      <c r="B20" s="81"/>
    </row>
    <row r="21" spans="1:2" ht="21" x14ac:dyDescent="0.25">
      <c r="A21" s="82" t="s">
        <v>283</v>
      </c>
      <c r="B21" s="83"/>
    </row>
    <row r="22" spans="1:2" ht="60.95" customHeight="1" x14ac:dyDescent="0.25">
      <c r="A22" s="70" t="s">
        <v>29</v>
      </c>
      <c r="B22" s="71" t="s">
        <v>292</v>
      </c>
    </row>
    <row r="23" spans="1:2" ht="24" customHeight="1" x14ac:dyDescent="0.25">
      <c r="A23" s="72" t="s">
        <v>43</v>
      </c>
      <c r="B23" s="73" t="s">
        <v>293</v>
      </c>
    </row>
    <row r="24" spans="1:2" ht="24" customHeight="1" x14ac:dyDescent="0.25">
      <c r="A24" s="72" t="s">
        <v>30</v>
      </c>
      <c r="B24" s="73" t="s">
        <v>284</v>
      </c>
    </row>
    <row r="25" spans="1:2" ht="24" customHeight="1" x14ac:dyDescent="0.25">
      <c r="A25" s="72" t="s">
        <v>33</v>
      </c>
      <c r="B25" s="73" t="s">
        <v>294</v>
      </c>
    </row>
    <row r="26" spans="1:2" ht="24" customHeight="1" x14ac:dyDescent="0.25">
      <c r="A26" s="72" t="s">
        <v>44</v>
      </c>
      <c r="B26" s="73" t="s">
        <v>295</v>
      </c>
    </row>
    <row r="27" spans="1:2" ht="24" customHeight="1" x14ac:dyDescent="0.25">
      <c r="A27" s="72" t="s">
        <v>45</v>
      </c>
      <c r="B27" s="73" t="s">
        <v>296</v>
      </c>
    </row>
    <row r="28" spans="1:2" ht="24" customHeight="1" x14ac:dyDescent="0.25">
      <c r="A28" s="72" t="s">
        <v>46</v>
      </c>
      <c r="B28" s="73" t="s">
        <v>297</v>
      </c>
    </row>
    <row r="29" spans="1:2" ht="120" x14ac:dyDescent="0.25">
      <c r="A29" s="72" t="s">
        <v>47</v>
      </c>
      <c r="B29" s="73" t="s">
        <v>298</v>
      </c>
    </row>
    <row r="30" spans="1:2" ht="60" x14ac:dyDescent="0.25">
      <c r="A30" s="72" t="s">
        <v>48</v>
      </c>
      <c r="B30" s="73" t="s">
        <v>299</v>
      </c>
    </row>
    <row r="31" spans="1:2" ht="24" customHeight="1" x14ac:dyDescent="0.25">
      <c r="A31" s="72" t="s">
        <v>49</v>
      </c>
      <c r="B31" s="73" t="s">
        <v>300</v>
      </c>
    </row>
    <row r="32" spans="1:2" ht="48" x14ac:dyDescent="0.25">
      <c r="A32" s="72" t="s">
        <v>50</v>
      </c>
      <c r="B32" s="73" t="s">
        <v>301</v>
      </c>
    </row>
    <row r="33" spans="1:2" ht="21.6" customHeight="1" x14ac:dyDescent="0.25">
      <c r="A33" s="76" t="s">
        <v>302</v>
      </c>
      <c r="B33" s="77"/>
    </row>
    <row r="34" spans="1:2" ht="24" customHeight="1" x14ac:dyDescent="0.25">
      <c r="A34" s="72" t="s">
        <v>51</v>
      </c>
      <c r="B34" s="73" t="s">
        <v>303</v>
      </c>
    </row>
    <row r="35" spans="1:2" ht="97.5" customHeight="1" x14ac:dyDescent="0.25">
      <c r="A35" s="72" t="s">
        <v>52</v>
      </c>
      <c r="B35" s="73" t="s">
        <v>304</v>
      </c>
    </row>
    <row r="36" spans="1:2" ht="36" x14ac:dyDescent="0.25">
      <c r="A36" s="72" t="s">
        <v>53</v>
      </c>
      <c r="B36" s="73" t="s">
        <v>305</v>
      </c>
    </row>
    <row r="37" spans="1:2" ht="24" customHeight="1" x14ac:dyDescent="0.25">
      <c r="A37" s="72" t="s">
        <v>54</v>
      </c>
      <c r="B37" s="73" t="s">
        <v>288</v>
      </c>
    </row>
    <row r="38" spans="1:2" ht="24" customHeight="1" x14ac:dyDescent="0.25">
      <c r="A38" s="72" t="s">
        <v>55</v>
      </c>
      <c r="B38" s="73" t="s">
        <v>306</v>
      </c>
    </row>
    <row r="39" spans="1:2" ht="24" customHeight="1" x14ac:dyDescent="0.25">
      <c r="A39" s="72" t="s">
        <v>56</v>
      </c>
      <c r="B39" s="73" t="s">
        <v>285</v>
      </c>
    </row>
    <row r="40" spans="1:2" ht="24" customHeight="1" x14ac:dyDescent="0.25">
      <c r="A40" s="76" t="s">
        <v>307</v>
      </c>
      <c r="B40" s="77"/>
    </row>
    <row r="41" spans="1:2" ht="24" customHeight="1" x14ac:dyDescent="0.25">
      <c r="A41" s="72" t="s">
        <v>57</v>
      </c>
      <c r="B41" s="73" t="s">
        <v>308</v>
      </c>
    </row>
    <row r="42" spans="1:2" ht="24" customHeight="1" x14ac:dyDescent="0.25">
      <c r="A42" s="72" t="s">
        <v>58</v>
      </c>
      <c r="B42" s="73" t="s">
        <v>309</v>
      </c>
    </row>
    <row r="43" spans="1:2" ht="24" customHeight="1" x14ac:dyDescent="0.25">
      <c r="A43" s="72" t="s">
        <v>59</v>
      </c>
      <c r="B43" s="73" t="s">
        <v>289</v>
      </c>
    </row>
    <row r="44" spans="1:2" ht="24" customHeight="1" x14ac:dyDescent="0.25">
      <c r="A44" s="72" t="s">
        <v>60</v>
      </c>
      <c r="B44" s="73" t="s">
        <v>310</v>
      </c>
    </row>
    <row r="45" spans="1:2" ht="24" customHeight="1" x14ac:dyDescent="0.25">
      <c r="A45" s="76" t="s">
        <v>311</v>
      </c>
      <c r="B45" s="77"/>
    </row>
    <row r="46" spans="1:2" ht="24" customHeight="1" x14ac:dyDescent="0.25">
      <c r="A46" s="72" t="s">
        <v>61</v>
      </c>
      <c r="B46" s="73" t="s">
        <v>308</v>
      </c>
    </row>
    <row r="47" spans="1:2" ht="24" customHeight="1" x14ac:dyDescent="0.25">
      <c r="A47" s="72" t="s">
        <v>62</v>
      </c>
      <c r="B47" s="73" t="s">
        <v>290</v>
      </c>
    </row>
    <row r="48" spans="1:2" ht="24" customHeight="1" x14ac:dyDescent="0.25">
      <c r="A48" s="72" t="s">
        <v>63</v>
      </c>
      <c r="B48" s="73" t="s">
        <v>312</v>
      </c>
    </row>
    <row r="49" spans="1:2" ht="24" customHeight="1" x14ac:dyDescent="0.25">
      <c r="A49" s="74" t="s">
        <v>64</v>
      </c>
      <c r="B49" s="75" t="s">
        <v>313</v>
      </c>
    </row>
  </sheetData>
  <mergeCells count="8">
    <mergeCell ref="A40:B40"/>
    <mergeCell ref="A45:B45"/>
    <mergeCell ref="A17:B17"/>
    <mergeCell ref="A18:B18"/>
    <mergeCell ref="A19:B19"/>
    <mergeCell ref="A20:B20"/>
    <mergeCell ref="A21:B21"/>
    <mergeCell ref="A33:B33"/>
  </mergeCells>
  <printOptions horizontalCentered="1"/>
  <pageMargins left="0.39370078740157483" right="0.39370078740157483" top="0.11811023622047245" bottom="0.86111111111111116" header="0" footer="0"/>
  <pageSetup paperSize="9" orientation="portrait" r:id="rId1"/>
  <headerFooter>
    <oddFooter>&amp;L&amp;G&amp;R&amp;G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76516-0C1F-4235-AEC8-2A94338C905E}">
  <dimension ref="A1:N76"/>
  <sheetViews>
    <sheetView zoomScaleNormal="100" workbookViewId="0">
      <selection activeCell="H51" sqref="H51"/>
    </sheetView>
  </sheetViews>
  <sheetFormatPr defaultColWidth="9.140625" defaultRowHeight="12.75" x14ac:dyDescent="0.25"/>
  <cols>
    <col min="1" max="1" width="6" style="5" bestFit="1" customWidth="1"/>
    <col min="2" max="2" width="5.42578125" style="6" bestFit="1" customWidth="1"/>
    <col min="3" max="3" width="10.7109375" style="7" bestFit="1" customWidth="1"/>
    <col min="4" max="4" width="8.42578125" style="3" bestFit="1" customWidth="1"/>
    <col min="5" max="6" width="10.42578125" style="6" customWidth="1"/>
    <col min="7" max="7" width="11" style="6" customWidth="1"/>
    <col min="8" max="8" width="10.42578125" style="3" customWidth="1"/>
    <col min="9" max="10" width="19.7109375" style="3" customWidth="1"/>
    <col min="11" max="11" width="7.5703125" style="6" bestFit="1" customWidth="1"/>
    <col min="12" max="12" width="7.5703125" style="6" customWidth="1"/>
    <col min="13" max="13" width="19.28515625" style="3" customWidth="1"/>
    <col min="14" max="14" width="8.140625" style="22" hidden="1" customWidth="1"/>
    <col min="15" max="16384" width="9.140625" style="5"/>
  </cols>
  <sheetData>
    <row r="1" spans="1:14" s="3" customFormat="1" ht="44.25" customHeight="1" x14ac:dyDescent="0.25">
      <c r="A1" s="94" t="s">
        <v>277</v>
      </c>
      <c r="B1" s="95"/>
      <c r="C1" s="95"/>
      <c r="D1" s="95"/>
      <c r="E1" s="95"/>
      <c r="F1" s="95"/>
      <c r="G1" s="95"/>
      <c r="H1" s="95"/>
      <c r="I1" s="95"/>
      <c r="J1" s="95"/>
      <c r="K1" s="95"/>
      <c r="L1" s="95"/>
      <c r="M1" s="96"/>
      <c r="N1" s="21" t="s">
        <v>208</v>
      </c>
    </row>
    <row r="2" spans="1:14" s="3" customFormat="1" x14ac:dyDescent="0.25">
      <c r="A2" s="97"/>
      <c r="B2" s="97"/>
      <c r="C2" s="97"/>
      <c r="D2" s="97"/>
      <c r="E2" s="97"/>
      <c r="F2" s="97"/>
      <c r="G2" s="97"/>
      <c r="H2" s="97"/>
      <c r="I2" s="97"/>
      <c r="J2" s="97"/>
      <c r="K2" s="97"/>
      <c r="L2" s="97"/>
      <c r="M2" s="97"/>
      <c r="N2" s="22"/>
    </row>
    <row r="3" spans="1:14" s="3" customFormat="1" ht="30" customHeight="1" x14ac:dyDescent="0.25">
      <c r="A3" s="111" t="s">
        <v>37</v>
      </c>
      <c r="B3" s="112"/>
      <c r="C3" s="112"/>
      <c r="D3" s="112"/>
      <c r="E3" s="112"/>
      <c r="F3" s="112"/>
      <c r="G3" s="113"/>
      <c r="H3" s="100"/>
      <c r="I3" s="101"/>
      <c r="J3" s="101"/>
      <c r="K3" s="101"/>
      <c r="L3" s="101"/>
      <c r="M3" s="102"/>
      <c r="N3" s="22"/>
    </row>
    <row r="4" spans="1:14" s="3" customFormat="1" ht="30" customHeight="1" x14ac:dyDescent="0.25">
      <c r="A4" s="111" t="s">
        <v>38</v>
      </c>
      <c r="B4" s="112"/>
      <c r="C4" s="112"/>
      <c r="D4" s="112"/>
      <c r="E4" s="112"/>
      <c r="F4" s="112"/>
      <c r="G4" s="113"/>
      <c r="H4" s="100"/>
      <c r="I4" s="101"/>
      <c r="J4" s="101"/>
      <c r="K4" s="101"/>
      <c r="L4" s="101"/>
      <c r="M4" s="102"/>
      <c r="N4" s="22"/>
    </row>
    <row r="5" spans="1:14" s="3" customFormat="1" ht="30" customHeight="1" x14ac:dyDescent="0.25">
      <c r="A5" s="111" t="s">
        <v>39</v>
      </c>
      <c r="B5" s="112"/>
      <c r="C5" s="112"/>
      <c r="D5" s="112"/>
      <c r="E5" s="112"/>
      <c r="F5" s="112"/>
      <c r="G5" s="113"/>
      <c r="H5" s="100"/>
      <c r="I5" s="101"/>
      <c r="J5" s="101"/>
      <c r="K5" s="101"/>
      <c r="L5" s="101"/>
      <c r="M5" s="102"/>
      <c r="N5" s="22"/>
    </row>
    <row r="6" spans="1:14" s="3" customFormat="1" ht="30" customHeight="1" x14ac:dyDescent="0.25">
      <c r="A6" s="111" t="s">
        <v>40</v>
      </c>
      <c r="B6" s="112"/>
      <c r="C6" s="112"/>
      <c r="D6" s="112"/>
      <c r="E6" s="112"/>
      <c r="F6" s="112"/>
      <c r="G6" s="113"/>
      <c r="H6" s="100"/>
      <c r="I6" s="101"/>
      <c r="J6" s="101"/>
      <c r="K6" s="101"/>
      <c r="L6" s="101"/>
      <c r="M6" s="102"/>
      <c r="N6" s="22"/>
    </row>
    <row r="7" spans="1:14" s="3" customFormat="1" ht="30" customHeight="1" x14ac:dyDescent="0.25">
      <c r="A7" s="111" t="s">
        <v>41</v>
      </c>
      <c r="B7" s="112"/>
      <c r="C7" s="112"/>
      <c r="D7" s="112"/>
      <c r="E7" s="112"/>
      <c r="F7" s="112"/>
      <c r="G7" s="113"/>
      <c r="H7" s="100"/>
      <c r="I7" s="101"/>
      <c r="J7" s="101"/>
      <c r="K7" s="101"/>
      <c r="L7" s="101"/>
      <c r="M7" s="102"/>
      <c r="N7" s="22"/>
    </row>
    <row r="8" spans="1:14" s="3" customFormat="1" ht="30" customHeight="1" x14ac:dyDescent="0.25">
      <c r="A8" s="111" t="s">
        <v>256</v>
      </c>
      <c r="B8" s="112"/>
      <c r="C8" s="112"/>
      <c r="D8" s="112"/>
      <c r="E8" s="112"/>
      <c r="F8" s="112"/>
      <c r="G8" s="113"/>
      <c r="H8" s="100"/>
      <c r="I8" s="101"/>
      <c r="J8" s="101"/>
      <c r="K8" s="101"/>
      <c r="L8" s="101"/>
      <c r="M8" s="102"/>
      <c r="N8" s="22"/>
    </row>
    <row r="9" spans="1:14" s="3" customFormat="1" ht="30" customHeight="1" x14ac:dyDescent="0.25">
      <c r="A9" s="111" t="s">
        <v>257</v>
      </c>
      <c r="B9" s="112"/>
      <c r="C9" s="112"/>
      <c r="D9" s="112"/>
      <c r="E9" s="112"/>
      <c r="F9" s="112"/>
      <c r="G9" s="113"/>
      <c r="H9" s="100"/>
      <c r="I9" s="101"/>
      <c r="J9" s="101"/>
      <c r="K9" s="101"/>
      <c r="L9" s="101"/>
      <c r="M9" s="102"/>
      <c r="N9" s="22"/>
    </row>
    <row r="10" spans="1:14" s="3" customFormat="1" ht="30" customHeight="1" x14ac:dyDescent="0.25">
      <c r="A10" s="111" t="s">
        <v>202</v>
      </c>
      <c r="B10" s="112"/>
      <c r="C10" s="112"/>
      <c r="D10" s="112"/>
      <c r="E10" s="112"/>
      <c r="F10" s="112"/>
      <c r="G10" s="113"/>
      <c r="H10" s="13" t="s">
        <v>31</v>
      </c>
      <c r="I10" s="8"/>
      <c r="J10" s="13" t="s">
        <v>32</v>
      </c>
      <c r="K10" s="103"/>
      <c r="L10" s="104"/>
      <c r="M10" s="105"/>
      <c r="N10" s="22"/>
    </row>
    <row r="11" spans="1:14" s="3" customFormat="1" ht="15" x14ac:dyDescent="0.25">
      <c r="A11" s="98"/>
      <c r="B11" s="98"/>
      <c r="C11" s="98"/>
      <c r="D11" s="98"/>
      <c r="E11" s="98"/>
      <c r="F11" s="98"/>
      <c r="G11" s="98"/>
      <c r="H11" s="99"/>
      <c r="I11" s="99"/>
      <c r="J11" s="99"/>
      <c r="K11" s="99"/>
      <c r="L11" s="99"/>
      <c r="M11" s="99"/>
      <c r="N11" s="22"/>
    </row>
    <row r="12" spans="1:14" s="3" customFormat="1" ht="30" customHeight="1" x14ac:dyDescent="0.25">
      <c r="A12" s="111" t="s">
        <v>42</v>
      </c>
      <c r="B12" s="112"/>
      <c r="C12" s="112"/>
      <c r="D12" s="112"/>
      <c r="E12" s="112"/>
      <c r="F12" s="112"/>
      <c r="G12" s="112"/>
      <c r="H12" s="68">
        <f>SUM(K37:K76)</f>
        <v>0</v>
      </c>
      <c r="I12" s="109" t="str">
        <f>IF(H12&gt;=24,"Splněno minimum (24 hodin.)","Indikátor 508 102 - požadované minimum pro započtení je 24 hodin.")</f>
        <v>Indikátor 508 102 - požadované minimum pro započtení je 24 hodin.</v>
      </c>
      <c r="J12" s="109"/>
      <c r="K12" s="109"/>
      <c r="L12" s="109"/>
      <c r="M12" s="110"/>
    </row>
    <row r="13" spans="1:14" s="3" customFormat="1" ht="30" customHeight="1" x14ac:dyDescent="0.25">
      <c r="A13" s="114" t="s">
        <v>258</v>
      </c>
      <c r="B13" s="115"/>
      <c r="C13" s="115"/>
      <c r="D13" s="115"/>
      <c r="E13" s="115"/>
      <c r="F13" s="115"/>
      <c r="G13" s="115"/>
      <c r="H13" s="68">
        <f>SUMIFS(K37:K76,D37:D76,"prezenční")+SUMIFS(K37:K76,D37:D76,"hybridní")</f>
        <v>0</v>
      </c>
      <c r="I13" s="109" t="e">
        <f>IF(AND(H13/H12&gt;=0.5,H13&gt;=12)=TRUE,"Splněno minimum (12 hodin / 50 %).",IF(AND(H13/H12&lt;0.5,H13&gt;=12)=TRUE,"Indikátor 508 102 - splněno minimum (12 hodin). Indikátor 526 012 - požadované minimum pro započtení je 50 % hodin podpory.",IF(AND(H13/H12&gt;=0.5,H13&lt;12)=TRUE,"Indikátor 526 012 - splněno minimum (50 %). Indikátor 508 102 - požadované minimum pro započtení je 12 hodin podpory.","Indikátor 526 012 - požadované minimum pro započtení je 50 % hodin podpory.
Indikátor 508 102 - požadované minimum pro započtení je 12 hodin podpory.")))</f>
        <v>#DIV/0!</v>
      </c>
      <c r="J13" s="109"/>
      <c r="K13" s="109"/>
      <c r="L13" s="109"/>
      <c r="M13" s="110"/>
      <c r="N13" s="5"/>
    </row>
    <row r="14" spans="1:14" s="3" customFormat="1" ht="30" customHeight="1" x14ac:dyDescent="0.25">
      <c r="A14" s="114" t="s">
        <v>259</v>
      </c>
      <c r="B14" s="115"/>
      <c r="C14" s="115"/>
      <c r="D14" s="115"/>
      <c r="E14" s="115"/>
      <c r="F14" s="115"/>
      <c r="G14" s="115"/>
      <c r="H14" s="68">
        <f>SUMIFS(K37:K76,H37:H76,"ano")</f>
        <v>0</v>
      </c>
      <c r="I14" s="109" t="e">
        <f>IF(H14/H12&gt;=0.5,"Splněno minimum (50 %).","Indikátor 508 102 - požadované minimum pro započtení je 50 % hodin podpory.")</f>
        <v>#DIV/0!</v>
      </c>
      <c r="J14" s="109"/>
      <c r="K14" s="109"/>
      <c r="L14" s="109"/>
      <c r="M14" s="110"/>
    </row>
    <row r="15" spans="1:14" s="3" customFormat="1" ht="30" customHeight="1" x14ac:dyDescent="0.25">
      <c r="A15" s="114" t="s">
        <v>200</v>
      </c>
      <c r="B15" s="115"/>
      <c r="C15" s="115"/>
      <c r="D15" s="115"/>
      <c r="E15" s="115"/>
      <c r="F15" s="115"/>
      <c r="G15" s="115"/>
      <c r="H15" s="68">
        <f>SUMIFS(K37:K76,G37:G76,"ano")</f>
        <v>0</v>
      </c>
      <c r="I15" s="109" t="e">
        <f>IF(H15/H12&gt;=0.5,"Splněno minimum (50 %).","Indikátor 508 102 - požadované minimum pro započtení je 50 % hodin podpory.")</f>
        <v>#DIV/0!</v>
      </c>
      <c r="J15" s="109"/>
      <c r="K15" s="109"/>
      <c r="L15" s="109"/>
      <c r="M15" s="110"/>
    </row>
    <row r="16" spans="1:14" s="3" customFormat="1" ht="30" customHeight="1" x14ac:dyDescent="0.25">
      <c r="A16" s="118" t="s">
        <v>280</v>
      </c>
      <c r="B16" s="119"/>
      <c r="C16" s="119"/>
      <c r="D16" s="119"/>
      <c r="E16" s="119"/>
      <c r="F16" s="119"/>
      <c r="G16" s="119"/>
      <c r="H16" s="120"/>
      <c r="I16" s="121"/>
      <c r="J16" s="106" t="e">
        <f>IF(AND(H12&gt;=24,H13&gt;=12,H14/H12&gt;=0.5,H15/H12&gt;=0.5)=TRUE,"ANO","Ne - nebyly splněny podmínky, viz výše!")</f>
        <v>#DIV/0!</v>
      </c>
      <c r="K16" s="107"/>
      <c r="L16" s="107"/>
      <c r="M16" s="108"/>
      <c r="N16" s="22"/>
    </row>
    <row r="17" spans="1:14" s="3" customFormat="1" ht="30" customHeight="1" x14ac:dyDescent="0.25">
      <c r="A17" s="118" t="s">
        <v>281</v>
      </c>
      <c r="B17" s="119"/>
      <c r="C17" s="119"/>
      <c r="D17" s="119"/>
      <c r="E17" s="119"/>
      <c r="F17" s="119"/>
      <c r="G17" s="119"/>
      <c r="H17" s="119"/>
      <c r="I17" s="122"/>
      <c r="J17" s="123" t="e">
        <f>IF(AND(H12&gt;=24,H13/H12&gt;=0.5,'2C - Vyhodnocení'!B45&lt;&gt;"nedošlo")=TRUE,"ANO",IF(AND(H12&gt;=24,H13/H12&gt;=0.5)=FALSE,"Ne - nebyly splněny podmínky, viz výše!","Ne - dle vyhodnocení nedošlo ke zlepšení kurikulární práce ve škole!"))</f>
        <v>#DIV/0!</v>
      </c>
      <c r="K17" s="124"/>
      <c r="L17" s="124"/>
      <c r="M17" s="125"/>
      <c r="N17" s="22"/>
    </row>
    <row r="18" spans="1:14" s="3" customFormat="1" x14ac:dyDescent="0.25">
      <c r="A18" s="86"/>
      <c r="B18" s="86"/>
      <c r="C18" s="86"/>
      <c r="D18" s="86"/>
      <c r="E18" s="86"/>
      <c r="F18" s="86"/>
      <c r="G18" s="86"/>
      <c r="H18" s="86"/>
      <c r="I18" s="86"/>
      <c r="J18" s="86"/>
      <c r="K18" s="86"/>
      <c r="L18" s="86"/>
      <c r="M18" s="86"/>
      <c r="N18" s="22"/>
    </row>
    <row r="19" spans="1:14" s="3" customFormat="1" ht="30" customHeight="1" x14ac:dyDescent="0.25">
      <c r="A19" s="90" t="s">
        <v>245</v>
      </c>
      <c r="B19" s="91"/>
      <c r="C19" s="12" t="s">
        <v>230</v>
      </c>
      <c r="D19" s="12" t="s">
        <v>229</v>
      </c>
      <c r="E19" s="12" t="s">
        <v>231</v>
      </c>
      <c r="F19" s="12" t="s">
        <v>232</v>
      </c>
      <c r="G19" s="12" t="s">
        <v>233</v>
      </c>
      <c r="H19" s="12" t="s">
        <v>234</v>
      </c>
      <c r="I19" s="12" t="s">
        <v>235</v>
      </c>
      <c r="J19" s="12" t="s">
        <v>236</v>
      </c>
      <c r="K19" s="90" t="s">
        <v>237</v>
      </c>
      <c r="L19" s="91"/>
      <c r="M19" s="12" t="s">
        <v>238</v>
      </c>
      <c r="N19" s="22"/>
    </row>
    <row r="20" spans="1:14" s="3" customFormat="1" ht="30" customHeight="1" x14ac:dyDescent="0.25">
      <c r="A20" s="92" t="s">
        <v>246</v>
      </c>
      <c r="B20" s="93"/>
      <c r="C20" s="61">
        <f>SUM(K37:K76)</f>
        <v>0</v>
      </c>
      <c r="D20" s="14">
        <f>SUMIFS(K37:K76,B37:B76,1)</f>
        <v>0</v>
      </c>
      <c r="E20" s="14">
        <f>SUMIFS(K37:K76,B37:B76,2)</f>
        <v>0</v>
      </c>
      <c r="F20" s="14">
        <f>SUMIFS(K37:K76,B37:B76,3)</f>
        <v>0</v>
      </c>
      <c r="G20" s="14">
        <f>SUMIFS(K37:K76,B37:B76,4)</f>
        <v>0</v>
      </c>
      <c r="H20" s="14">
        <f>SUMIFS(K37:K76,B37:B76,5)</f>
        <v>0</v>
      </c>
      <c r="I20" s="14">
        <f>SUMIFS(K37:K76,B37:B76,6)</f>
        <v>0</v>
      </c>
      <c r="J20" s="14">
        <f>SUMIFS(K37:K76,B37:B76,7)</f>
        <v>0</v>
      </c>
      <c r="K20" s="116">
        <f>SUMIFS(K37:K76,B37:B76,8)</f>
        <v>0</v>
      </c>
      <c r="L20" s="117"/>
      <c r="M20" s="14">
        <f>SUMIFS(K37:K76,B37:B76,9)</f>
        <v>0</v>
      </c>
      <c r="N20" s="22"/>
    </row>
    <row r="21" spans="1:14" s="3" customFormat="1" ht="30" customHeight="1" x14ac:dyDescent="0.25">
      <c r="A21" s="84" t="s">
        <v>240</v>
      </c>
      <c r="B21" s="85"/>
      <c r="C21" s="60">
        <f>SUMIFS(K37:K76,D37:D76,"prezenční")</f>
        <v>0</v>
      </c>
      <c r="D21" s="14">
        <f>SUMIFS(K37:K76,D37:D76,"prezenční",B37:B76,1)</f>
        <v>0</v>
      </c>
      <c r="E21" s="14">
        <f>SUMIFS(K37:K76,D37:D76,"prezenční",B37:B76,2)</f>
        <v>0</v>
      </c>
      <c r="F21" s="14">
        <f>SUMIFS(K37:K76,D37:D76,"prezenční",B37:B76,3)</f>
        <v>0</v>
      </c>
      <c r="G21" s="14">
        <f>SUMIFS(K37:K76,D37:D76,"prezenční",B37:B76,4)</f>
        <v>0</v>
      </c>
      <c r="H21" s="14">
        <f>SUMIFS(K37:K76,D37:D76,"prezenční",B37:B76,5)</f>
        <v>0</v>
      </c>
      <c r="I21" s="14">
        <f>SUMIFS(K37:K76,D37:D76,"prezenční",B37:B76,6)</f>
        <v>0</v>
      </c>
      <c r="J21" s="14">
        <f>SUMIFS(K37:K76,D37:D76,"prezenční",B37:B76,7)</f>
        <v>0</v>
      </c>
      <c r="K21" s="116">
        <f>SUMIFS(K37:K76,D37:D76,"prezenční",B37:B76,8)</f>
        <v>0</v>
      </c>
      <c r="L21" s="117"/>
      <c r="M21" s="14">
        <f>SUMIFS(K37:K76,D37:D76,"prezenční",B37:B76,9)</f>
        <v>0</v>
      </c>
      <c r="N21" s="22"/>
    </row>
    <row r="22" spans="1:14" s="3" customFormat="1" ht="30" customHeight="1" x14ac:dyDescent="0.25">
      <c r="A22" s="84" t="s">
        <v>241</v>
      </c>
      <c r="B22" s="85"/>
      <c r="C22" s="60">
        <f>SUMIFS(K37:K76,D37:D76,"hybridní")</f>
        <v>0</v>
      </c>
      <c r="D22" s="14">
        <f>SUMIFS(K37:K76,D37:D76,"hybridní",B37:B76,1)</f>
        <v>0</v>
      </c>
      <c r="E22" s="14">
        <f>SUMIFS(K37:K76,D37:D76,"hybridní",B37:B76,2)</f>
        <v>0</v>
      </c>
      <c r="F22" s="14">
        <f>SUMIFS(K37:K76,D37:D76,"hybridní",B37:B76,3)</f>
        <v>0</v>
      </c>
      <c r="G22" s="14">
        <f>SUMIFS(K37:K76,D37:D76,"hybridní",B37:B76,4)</f>
        <v>0</v>
      </c>
      <c r="H22" s="14">
        <f>SUMIFS(K37:K76,D37:D76,"hybridní",B37:B76,5)</f>
        <v>0</v>
      </c>
      <c r="I22" s="14">
        <f>SUMIFS(K37:K76,D37:D76,"hybridní",B37:B76,6)</f>
        <v>0</v>
      </c>
      <c r="J22" s="14">
        <f>SUMIFS(K37:K76,D37:D76,"hybridní",B37:B76,7)</f>
        <v>0</v>
      </c>
      <c r="K22" s="116">
        <f>SUMIFS(K37:K76,D37:D76,"hybridní",B37:B76,8)</f>
        <v>0</v>
      </c>
      <c r="L22" s="117"/>
      <c r="M22" s="14">
        <f>SUMIFS(K37:K76,D37:D76,"hybridní",B37:B76,9)</f>
        <v>0</v>
      </c>
      <c r="N22" s="22"/>
    </row>
    <row r="23" spans="1:14" s="3" customFormat="1" ht="30" customHeight="1" x14ac:dyDescent="0.25">
      <c r="A23" s="84" t="s">
        <v>242</v>
      </c>
      <c r="B23" s="85"/>
      <c r="C23" s="60">
        <f>SUMIFS(K37:K76,D37:D76,"online")</f>
        <v>0</v>
      </c>
      <c r="D23" s="14">
        <f>SUMIFS(K37:K76,D37:D76,"online",B37:B76,1)</f>
        <v>0</v>
      </c>
      <c r="E23" s="14">
        <f>SUMIFS(K37:K76,D37:D76,"online",B37:B76,2)</f>
        <v>0</v>
      </c>
      <c r="F23" s="14">
        <f>SUMIFS(K37:K76,D37:D76,"online",B37:B76,3)</f>
        <v>0</v>
      </c>
      <c r="G23" s="14">
        <f>SUMIFS(K37:K76,D37:D76,"online",B37:B76,4)</f>
        <v>0</v>
      </c>
      <c r="H23" s="14">
        <f>SUMIFS(K37:K76,D37:D76,"online",B37:B76,5)</f>
        <v>0</v>
      </c>
      <c r="I23" s="14">
        <f>SUMIFS(K37:K76,D37:D76,"online",B37:B76,6)</f>
        <v>0</v>
      </c>
      <c r="J23" s="14">
        <f>SUMIFS(K37:K76,D37:D76,"online",B37:B76,7)</f>
        <v>0</v>
      </c>
      <c r="K23" s="116">
        <f>SUMIFS(K37:K76,D37:D76,"online",B37:B76,8)</f>
        <v>0</v>
      </c>
      <c r="L23" s="117"/>
      <c r="M23" s="14">
        <f>SUMIFS(K37:K76,D37:D76,"online",B37:B76,9)</f>
        <v>0</v>
      </c>
      <c r="N23" s="22"/>
    </row>
    <row r="24" spans="1:14" s="3" customFormat="1" ht="30" customHeight="1" x14ac:dyDescent="0.25">
      <c r="A24" s="84" t="s">
        <v>243</v>
      </c>
      <c r="B24" s="85"/>
      <c r="C24" s="60">
        <f>SUMIFS(K37:K76,H37:H76,"ano")</f>
        <v>0</v>
      </c>
      <c r="D24" s="14">
        <f>SUMIFS(K37:K76,H37:H76,"ano",B37:B76,1)</f>
        <v>0</v>
      </c>
      <c r="E24" s="14">
        <f>SUMIFS(K37:K76,H37:H76,"ano",B37:B76,2)</f>
        <v>0</v>
      </c>
      <c r="F24" s="14">
        <f>SUMIFS(K37:K76,H37:H76,"ano",B37:B76,3)</f>
        <v>0</v>
      </c>
      <c r="G24" s="14">
        <f>SUMIFS(K37:K76,H37:H76,"ano",B37:B76,4)</f>
        <v>0</v>
      </c>
      <c r="H24" s="14">
        <f>SUMIFS(K37:K76,H37:H76,"ano",B37:B76,5)</f>
        <v>0</v>
      </c>
      <c r="I24" s="14">
        <f>SUMIFS(K37:K76,H37:H76,"ano",B37:B76,6)</f>
        <v>0</v>
      </c>
      <c r="J24" s="14">
        <f>SUMIFS(K37:K76,H37:H76,"ano",B37:B76,7)</f>
        <v>0</v>
      </c>
      <c r="K24" s="116">
        <f>SUMIFS(K37:K76,H37:H76,"ano",B37:B76,8)</f>
        <v>0</v>
      </c>
      <c r="L24" s="117"/>
      <c r="M24" s="14">
        <f>SUMIFS(K37:K76,H37:H76,"ano",B37:B76,9)</f>
        <v>0</v>
      </c>
      <c r="N24" s="22"/>
    </row>
    <row r="25" spans="1:14" s="3" customFormat="1" ht="30" customHeight="1" x14ac:dyDescent="0.25">
      <c r="A25" s="84" t="s">
        <v>244</v>
      </c>
      <c r="B25" s="85"/>
      <c r="C25" s="60">
        <f>SUMIFS(K37:K76,G37:G76,"ano")</f>
        <v>0</v>
      </c>
      <c r="D25" s="14">
        <f>SUMIFS(K37:K76,G37:G76,"ano",B37:B76,1)</f>
        <v>0</v>
      </c>
      <c r="E25" s="14">
        <f>SUMIFS(K37:K76,G37:G76,"ano",B37:B76,2)</f>
        <v>0</v>
      </c>
      <c r="F25" s="14">
        <f>SUMIFS(K37:K76,G37:G76,"ano",B37:B76,3)</f>
        <v>0</v>
      </c>
      <c r="G25" s="14">
        <f>SUMIFS(K37:K76,G37:G76,"ano",B37:B76,4)</f>
        <v>0</v>
      </c>
      <c r="H25" s="14">
        <f>SUMIFS(K37:K76,G37:G76,"ano",B37:B76,5)</f>
        <v>0</v>
      </c>
      <c r="I25" s="14">
        <f>SUMIFS(K37:K76,G37:G76,"ano",B37:B76,6)</f>
        <v>0</v>
      </c>
      <c r="J25" s="14">
        <f>SUMIFS(K37:K76,G37:G76,"ano",B37:B76,7)</f>
        <v>0</v>
      </c>
      <c r="K25" s="116">
        <f>SUMIFS(K37:K76,G37:G76,"ano",B37:B76,8)</f>
        <v>0</v>
      </c>
      <c r="L25" s="117"/>
      <c r="M25" s="14">
        <f>SUMIFS(K37:K76,G37:G76,"ano",B37:B76,9)</f>
        <v>0</v>
      </c>
      <c r="N25" s="22"/>
    </row>
    <row r="26" spans="1:14" s="3" customFormat="1" x14ac:dyDescent="0.25">
      <c r="A26" s="86"/>
      <c r="B26" s="86"/>
      <c r="C26" s="86"/>
      <c r="D26" s="86"/>
      <c r="E26" s="86"/>
      <c r="F26" s="86"/>
      <c r="G26" s="86"/>
      <c r="H26" s="86"/>
      <c r="I26" s="86"/>
      <c r="J26" s="86"/>
      <c r="K26" s="86"/>
      <c r="L26" s="86"/>
      <c r="M26" s="86"/>
      <c r="N26" s="22"/>
    </row>
    <row r="27" spans="1:14" s="3" customFormat="1" ht="30" customHeight="1" x14ac:dyDescent="0.25">
      <c r="A27" s="90" t="s">
        <v>245</v>
      </c>
      <c r="B27" s="91"/>
      <c r="C27" s="12" t="s">
        <v>239</v>
      </c>
      <c r="D27" s="12" t="s">
        <v>247</v>
      </c>
      <c r="E27" s="12" t="s">
        <v>248</v>
      </c>
      <c r="F27" s="12" t="s">
        <v>249</v>
      </c>
      <c r="G27" s="12" t="s">
        <v>250</v>
      </c>
      <c r="H27" s="12" t="s">
        <v>251</v>
      </c>
      <c r="I27" s="12" t="s">
        <v>252</v>
      </c>
      <c r="J27" s="12" t="s">
        <v>253</v>
      </c>
      <c r="K27" s="90" t="s">
        <v>254</v>
      </c>
      <c r="L27" s="91"/>
      <c r="M27" s="12" t="s">
        <v>255</v>
      </c>
      <c r="N27" s="22"/>
    </row>
    <row r="28" spans="1:14" s="3" customFormat="1" ht="30" customHeight="1" x14ac:dyDescent="0.25">
      <c r="A28" s="92" t="s">
        <v>246</v>
      </c>
      <c r="B28" s="93"/>
      <c r="C28" s="14">
        <f>SUMIFS(K37:K76,B37:B76,10)</f>
        <v>0</v>
      </c>
      <c r="D28" s="14">
        <f>SUMIFS(K37:K76,B37:B76,11)</f>
        <v>0</v>
      </c>
      <c r="E28" s="14">
        <f>SUMIFS(K37:K76,B37:B76,12)</f>
        <v>0</v>
      </c>
      <c r="F28" s="14">
        <f>SUMIFS(K37:K76,B37:B76,13)</f>
        <v>0</v>
      </c>
      <c r="G28" s="14">
        <f>SUMIFS(K37:K76,B37:B76,14)</f>
        <v>0</v>
      </c>
      <c r="H28" s="14">
        <f>SUMIFS(K37:K76,B37:B76,15)</f>
        <v>0</v>
      </c>
      <c r="I28" s="14">
        <f>SUMIFS(K37:K76,B37:B76,16)</f>
        <v>0</v>
      </c>
      <c r="J28" s="14">
        <f>SUMIFS(K37:K76,B37:B76,17)</f>
        <v>0</v>
      </c>
      <c r="K28" s="116">
        <f>SUMIFS(K37:K76,B37:B76,18)</f>
        <v>0</v>
      </c>
      <c r="L28" s="117"/>
      <c r="M28" s="14">
        <f>SUMIFS(K37:K76,B37:B76,35)</f>
        <v>0</v>
      </c>
      <c r="N28" s="22"/>
    </row>
    <row r="29" spans="1:14" s="3" customFormat="1" ht="30" customHeight="1" x14ac:dyDescent="0.25">
      <c r="A29" s="84" t="s">
        <v>240</v>
      </c>
      <c r="B29" s="85"/>
      <c r="C29" s="14">
        <f>SUMIFS(K37:K76,D37:D76,"prezenční",B37:B76,10)</f>
        <v>0</v>
      </c>
      <c r="D29" s="14">
        <f>SUMIFS(K37:K76,D37:D76,"prezenční",B37:B76,11)</f>
        <v>0</v>
      </c>
      <c r="E29" s="14">
        <f>SUMIFS(K37:K76,D37:D76,"prezenční",B37:B76,12)</f>
        <v>0</v>
      </c>
      <c r="F29" s="14">
        <f>SUMIFS(K37:K76,D37:D76,"prezenční",B37:B76,13)</f>
        <v>0</v>
      </c>
      <c r="G29" s="14">
        <f>SUMIFS(K37:K76,D37:D76,"prezenční",B37:B76,14)</f>
        <v>0</v>
      </c>
      <c r="H29" s="14">
        <f>SUMIFS(K37:K76,D37:D76,"prezenční",B37:B76,15)</f>
        <v>0</v>
      </c>
      <c r="I29" s="14">
        <f>SUMIFS(K37:K76,D37:D76,"prezenční",B37:B76,16)</f>
        <v>0</v>
      </c>
      <c r="J29" s="14">
        <f>SUMIFS(K37:K76,D37:D76,"prezenční",B37:B76,17)</f>
        <v>0</v>
      </c>
      <c r="K29" s="116">
        <f>SUMIFS(K37:K76,D37:D76,"prezenční",B37:B76,18)</f>
        <v>0</v>
      </c>
      <c r="L29" s="117"/>
      <c r="M29" s="14">
        <f>SUMIFS(K37:K76,D37:D76,"prezenční",B37:B76,35)</f>
        <v>0</v>
      </c>
      <c r="N29" s="22"/>
    </row>
    <row r="30" spans="1:14" s="3" customFormat="1" ht="30" customHeight="1" x14ac:dyDescent="0.25">
      <c r="A30" s="84" t="s">
        <v>241</v>
      </c>
      <c r="B30" s="85"/>
      <c r="C30" s="14">
        <f>SUMIFS(K37:K76,D37:D76,"hybridní",B37:B76,10)</f>
        <v>0</v>
      </c>
      <c r="D30" s="14">
        <f>SUMIFS(K37:K76,D37:D76,"hybridní",B37:B76,11)</f>
        <v>0</v>
      </c>
      <c r="E30" s="14">
        <f>SUMIFS(K37:K76,D37:D76,"hybridní",B37:B76,12)</f>
        <v>0</v>
      </c>
      <c r="F30" s="14">
        <f>SUMIFS(K37:K76,D37:D76,"hybridní",B37:B76,13)</f>
        <v>0</v>
      </c>
      <c r="G30" s="14">
        <f>SUMIFS(K37:K76,D37:D76,"hybridní",B37:B76,14)</f>
        <v>0</v>
      </c>
      <c r="H30" s="14">
        <f>SUMIFS(K37:K76,D37:D76,"hybridní",B37:B76,15)</f>
        <v>0</v>
      </c>
      <c r="I30" s="14">
        <f>SUMIFS(K37:K76,D37:D76,"hybridní",B37:B76,16)</f>
        <v>0</v>
      </c>
      <c r="J30" s="14">
        <f>SUMIFS(K37:K76,D37:D76,"hybridní",B37:B76,17)</f>
        <v>0</v>
      </c>
      <c r="K30" s="116">
        <f>SUMIFS(K37:K76,D37:D76,"hybridní",B37:B76,18)</f>
        <v>0</v>
      </c>
      <c r="L30" s="117"/>
      <c r="M30" s="14">
        <f>SUMIFS(K37:K76,D37:D76,"hybridní",B37:B76,35)</f>
        <v>0</v>
      </c>
      <c r="N30" s="22"/>
    </row>
    <row r="31" spans="1:14" s="3" customFormat="1" ht="30" customHeight="1" x14ac:dyDescent="0.25">
      <c r="A31" s="84" t="s">
        <v>242</v>
      </c>
      <c r="B31" s="85"/>
      <c r="C31" s="14">
        <f>SUMIFS(K37:K76,D37:D76,"online",B37:B76,10)</f>
        <v>0</v>
      </c>
      <c r="D31" s="14">
        <f>SUMIFS(K37:K76,D37:D76,"online",B37:B76,11)</f>
        <v>0</v>
      </c>
      <c r="E31" s="14">
        <f>SUMIFS(K37:K76,D37:D76,"online",B37:B76,12)</f>
        <v>0</v>
      </c>
      <c r="F31" s="14">
        <f>SUMIFS(K37:K76,D37:D76,"online",B37:B76,13)</f>
        <v>0</v>
      </c>
      <c r="G31" s="14">
        <f>SUMIFS(K37:K76,D37:D76,"online",B37:B76,14)</f>
        <v>0</v>
      </c>
      <c r="H31" s="14">
        <f>SUMIFS(K37:K76,D37:D76,"online",B37:B76,15)</f>
        <v>0</v>
      </c>
      <c r="I31" s="14">
        <f>SUMIFS(K37:K76,D37:D76,"online",B37:B76,16)</f>
        <v>0</v>
      </c>
      <c r="J31" s="14">
        <f>SUMIFS(K37:K76,D37:D76,"online",B37:B76,17)</f>
        <v>0</v>
      </c>
      <c r="K31" s="116">
        <f>SUMIFS(K37:K76,D37:D76,"online",B37:B76,18)</f>
        <v>0</v>
      </c>
      <c r="L31" s="117"/>
      <c r="M31" s="14">
        <f>SUMIFS(K37:K76,D37:D76,"online",B37:B76,35)</f>
        <v>0</v>
      </c>
      <c r="N31" s="22"/>
    </row>
    <row r="32" spans="1:14" s="3" customFormat="1" ht="30" customHeight="1" x14ac:dyDescent="0.25">
      <c r="A32" s="84" t="s">
        <v>243</v>
      </c>
      <c r="B32" s="85"/>
      <c r="C32" s="14">
        <f>SUMIFS(K37:K76,H37:H76,"ano",B37:B76,10)</f>
        <v>0</v>
      </c>
      <c r="D32" s="14">
        <f>SUMIFS(K37:K76,H37:H76,"ano",B37:B76,11)</f>
        <v>0</v>
      </c>
      <c r="E32" s="14">
        <f>SUMIFS(K37:K76,H37:H76,"ano",B37:B76,12)</f>
        <v>0</v>
      </c>
      <c r="F32" s="14">
        <f>SUMIFS(K37:K76,H37:H76,"ano",B37:B76,13)</f>
        <v>0</v>
      </c>
      <c r="G32" s="14">
        <f>SUMIFS(K37:K76,H37:H76,"ano",B37:B76,14)</f>
        <v>0</v>
      </c>
      <c r="H32" s="14">
        <f>SUMIFS(K37:K76,H37:H76,"ano",B37:B76,15)</f>
        <v>0</v>
      </c>
      <c r="I32" s="14">
        <f>SUMIFS(K37:K76,H37:H76,"ano",B37:B76,16)</f>
        <v>0</v>
      </c>
      <c r="J32" s="14">
        <f>SUMIFS(K37:K76,H37:H76,"ano",B37:B76,17)</f>
        <v>0</v>
      </c>
      <c r="K32" s="116">
        <f>SUMIFS(K37:K76,H37:H76,"ano",B37:B76,18)</f>
        <v>0</v>
      </c>
      <c r="L32" s="117"/>
      <c r="M32" s="14">
        <f>SUMIFS(K37:K76,H37:H76,"ano",B37:B76,35)</f>
        <v>0</v>
      </c>
      <c r="N32" s="22"/>
    </row>
    <row r="33" spans="1:14" s="3" customFormat="1" ht="30" customHeight="1" x14ac:dyDescent="0.25">
      <c r="A33" s="84" t="s">
        <v>244</v>
      </c>
      <c r="B33" s="85"/>
      <c r="C33" s="14">
        <f>SUMIFS(K37:K76,G37:G76,"ano",B37:B76,10)</f>
        <v>0</v>
      </c>
      <c r="D33" s="14">
        <f>SUMIFS(K37:K76,G37:G76,"ano",B37:B76,11)</f>
        <v>0</v>
      </c>
      <c r="E33" s="14">
        <f>SUMIFS(K37:K76,G37:G76,"ano",B37:B76,12)</f>
        <v>0</v>
      </c>
      <c r="F33" s="14">
        <f>SUMIFS(K37:K76,G37:G76,"ano",B37:B76,13)</f>
        <v>0</v>
      </c>
      <c r="G33" s="14">
        <f>SUMIFS(K37:K76,G37:G76,"ano",B37:B76,14)</f>
        <v>0</v>
      </c>
      <c r="H33" s="14">
        <f>SUMIFS(K37:K76,G37:G76,"ano",B37:B76,15)</f>
        <v>0</v>
      </c>
      <c r="I33" s="14">
        <f>SUMIFS(K37:K76,G37:G76,"ano",B37:B76,16)</f>
        <v>0</v>
      </c>
      <c r="J33" s="14">
        <f>SUMIFS(K37:K76,G37:G76,"ano",B37:B76,17)</f>
        <v>0</v>
      </c>
      <c r="K33" s="116">
        <f>SUMIFS(K37:K76,G37:G76,"ano",B37:B76,18)</f>
        <v>0</v>
      </c>
      <c r="L33" s="117"/>
      <c r="M33" s="14">
        <f>SUMIFS(K37:K76,G37:G76,"ano",B37:B76,35)</f>
        <v>0</v>
      </c>
      <c r="N33" s="22"/>
    </row>
    <row r="34" spans="1:14" s="3" customFormat="1" x14ac:dyDescent="0.25">
      <c r="A34" s="23"/>
      <c r="B34" s="23"/>
      <c r="C34" s="23"/>
      <c r="D34" s="23"/>
      <c r="E34" s="23"/>
      <c r="F34" s="23"/>
      <c r="G34" s="23"/>
      <c r="H34" s="23"/>
      <c r="I34" s="23"/>
      <c r="J34" s="23"/>
      <c r="K34" s="23"/>
      <c r="L34" s="23"/>
      <c r="M34" s="23"/>
      <c r="N34" s="22"/>
    </row>
    <row r="35" spans="1:14" s="4" customFormat="1" ht="70.5" customHeight="1" x14ac:dyDescent="0.25">
      <c r="A35" s="88" t="s">
        <v>27</v>
      </c>
      <c r="B35" s="88" t="s">
        <v>261</v>
      </c>
      <c r="C35" s="88" t="s">
        <v>26</v>
      </c>
      <c r="D35" s="88" t="s">
        <v>263</v>
      </c>
      <c r="E35" s="88" t="s">
        <v>81</v>
      </c>
      <c r="F35" s="62" t="s">
        <v>198</v>
      </c>
      <c r="G35" s="62" t="s">
        <v>197</v>
      </c>
      <c r="H35" s="62" t="s">
        <v>199</v>
      </c>
      <c r="I35" s="88" t="s">
        <v>264</v>
      </c>
      <c r="J35" s="88" t="s">
        <v>265</v>
      </c>
      <c r="K35" s="88" t="s">
        <v>28</v>
      </c>
      <c r="L35" s="88" t="s">
        <v>272</v>
      </c>
      <c r="M35" s="88" t="s">
        <v>273</v>
      </c>
      <c r="N35" s="21" t="s">
        <v>80</v>
      </c>
    </row>
    <row r="36" spans="1:14" s="4" customFormat="1" ht="15.75" customHeight="1" x14ac:dyDescent="0.25">
      <c r="A36" s="89"/>
      <c r="B36" s="89"/>
      <c r="C36" s="89"/>
      <c r="D36" s="89"/>
      <c r="E36" s="89"/>
      <c r="F36" s="87" t="s">
        <v>262</v>
      </c>
      <c r="G36" s="87"/>
      <c r="H36" s="87"/>
      <c r="I36" s="89"/>
      <c r="J36" s="89"/>
      <c r="K36" s="89"/>
      <c r="L36" s="89"/>
      <c r="M36" s="89"/>
      <c r="N36" s="21"/>
    </row>
    <row r="37" spans="1:14" s="50" customFormat="1" x14ac:dyDescent="0.25">
      <c r="A37" s="44" t="s">
        <v>29</v>
      </c>
      <c r="B37" s="45"/>
      <c r="C37" s="46"/>
      <c r="D37" s="47"/>
      <c r="E37" s="45"/>
      <c r="F37" s="48">
        <f>COUNTIF('2B - Jmenný seznam'!F$14:F$163,"ANO")</f>
        <v>0</v>
      </c>
      <c r="G37" s="49" t="str">
        <f>IF(COUNTIFS('2B - Jmenný seznam'!$D$14:$D$163,"ANO",'2B - Jmenný seznam'!F14:F163,"ANO")&lt;&gt;0,"ANO","ne")</f>
        <v>ne</v>
      </c>
      <c r="H37" s="49" t="e">
        <f>IF(F37/E37&gt;=0.5,"ANO","ne")</f>
        <v>#DIV/0!</v>
      </c>
      <c r="I37" s="47"/>
      <c r="J37" s="47"/>
      <c r="K37" s="45"/>
      <c r="L37" s="45"/>
      <c r="M37" s="47"/>
      <c r="N37" s="22">
        <f>COUNTA(B37:K37)</f>
        <v>3</v>
      </c>
    </row>
    <row r="38" spans="1:14" x14ac:dyDescent="0.25">
      <c r="A38" s="14" t="s">
        <v>43</v>
      </c>
      <c r="B38" s="9"/>
      <c r="C38" s="10"/>
      <c r="D38" s="11"/>
      <c r="E38" s="9"/>
      <c r="F38" s="20">
        <f>COUNTIF('2B - Jmenný seznam'!G$14:G$163,"ANO")</f>
        <v>0</v>
      </c>
      <c r="G38" s="24" t="str">
        <f>IF(COUNTIFS('2B - Jmenný seznam'!$D$14:$D$163,"ANO",'2B - Jmenný seznam'!G14:G163,"ANO")&lt;&gt;0,"ANO","ne")</f>
        <v>ne</v>
      </c>
      <c r="H38" s="24" t="e">
        <f t="shared" ref="H38:H76" si="0">IF(F38/E38&gt;=0.5,"ANO","ne")</f>
        <v>#DIV/0!</v>
      </c>
      <c r="I38" s="11"/>
      <c r="J38" s="11"/>
      <c r="K38" s="9"/>
      <c r="L38" s="9"/>
      <c r="M38" s="11"/>
      <c r="N38" s="22">
        <f>COUNTA(B38:K38)</f>
        <v>3</v>
      </c>
    </row>
    <row r="39" spans="1:14" x14ac:dyDescent="0.25">
      <c r="A39" s="14" t="s">
        <v>30</v>
      </c>
      <c r="B39" s="9"/>
      <c r="C39" s="10"/>
      <c r="D39" s="11"/>
      <c r="E39" s="9"/>
      <c r="F39" s="20">
        <f>COUNTIF('2B - Jmenný seznam'!H$14:H$163,"ANO")</f>
        <v>0</v>
      </c>
      <c r="G39" s="24" t="str">
        <f>IF(COUNTIFS('2B - Jmenný seznam'!$D$14:$D$163,"ANO",'2B - Jmenný seznam'!H14:H163,"ANO")&lt;&gt;0,"ANO","ne")</f>
        <v>ne</v>
      </c>
      <c r="H39" s="24" t="e">
        <f t="shared" si="0"/>
        <v>#DIV/0!</v>
      </c>
      <c r="I39" s="11"/>
      <c r="J39" s="11"/>
      <c r="K39" s="9"/>
      <c r="L39" s="9"/>
      <c r="M39" s="11"/>
      <c r="N39" s="22">
        <f t="shared" ref="N39:N76" si="1">COUNTA(B39:K39)</f>
        <v>3</v>
      </c>
    </row>
    <row r="40" spans="1:14" x14ac:dyDescent="0.25">
      <c r="A40" s="14" t="s">
        <v>33</v>
      </c>
      <c r="B40" s="9"/>
      <c r="C40" s="10"/>
      <c r="D40" s="11"/>
      <c r="E40" s="9"/>
      <c r="F40" s="20">
        <f>COUNTIF('2B - Jmenný seznam'!I$14:I$163,"ANO")</f>
        <v>0</v>
      </c>
      <c r="G40" s="24" t="str">
        <f>IF(COUNTIFS('2B - Jmenný seznam'!$D$14:$D$163,"ANO",'2B - Jmenný seznam'!I14:I163,"ANO")&lt;&gt;0,"ANO","ne")</f>
        <v>ne</v>
      </c>
      <c r="H40" s="24" t="e">
        <f t="shared" si="0"/>
        <v>#DIV/0!</v>
      </c>
      <c r="I40" s="11"/>
      <c r="J40" s="11"/>
      <c r="K40" s="9"/>
      <c r="L40" s="9"/>
      <c r="M40" s="11"/>
      <c r="N40" s="22">
        <f t="shared" si="1"/>
        <v>3</v>
      </c>
    </row>
    <row r="41" spans="1:14" x14ac:dyDescent="0.25">
      <c r="A41" s="14" t="s">
        <v>44</v>
      </c>
      <c r="B41" s="9"/>
      <c r="C41" s="10"/>
      <c r="D41" s="11"/>
      <c r="E41" s="9"/>
      <c r="F41" s="20">
        <f>COUNTIF('2B - Jmenný seznam'!J$14:J$163,"ANO")</f>
        <v>0</v>
      </c>
      <c r="G41" s="24" t="str">
        <f>IF(COUNTIFS('2B - Jmenný seznam'!$D$14:$D$163,"ANO",'2B - Jmenný seznam'!J14:J163,"ANO")&lt;&gt;0,"ANO","ne")</f>
        <v>ne</v>
      </c>
      <c r="H41" s="24" t="e">
        <f t="shared" si="0"/>
        <v>#DIV/0!</v>
      </c>
      <c r="I41" s="11"/>
      <c r="J41" s="11"/>
      <c r="K41" s="9"/>
      <c r="L41" s="9"/>
      <c r="M41" s="11"/>
      <c r="N41" s="22">
        <f t="shared" si="1"/>
        <v>3</v>
      </c>
    </row>
    <row r="42" spans="1:14" x14ac:dyDescent="0.25">
      <c r="A42" s="14" t="s">
        <v>45</v>
      </c>
      <c r="B42" s="9"/>
      <c r="C42" s="10"/>
      <c r="D42" s="11"/>
      <c r="E42" s="9"/>
      <c r="F42" s="20">
        <f>COUNTIF('2B - Jmenný seznam'!K$14:K$163,"ANO")</f>
        <v>0</v>
      </c>
      <c r="G42" s="24" t="str">
        <f>IF(COUNTIFS('2B - Jmenný seznam'!$D$14:$D$163,"ANO",'2B - Jmenný seznam'!K14:K163,"ANO")&lt;&gt;0,"ANO","ne")</f>
        <v>ne</v>
      </c>
      <c r="H42" s="24" t="e">
        <f t="shared" si="0"/>
        <v>#DIV/0!</v>
      </c>
      <c r="I42" s="11"/>
      <c r="J42" s="11"/>
      <c r="K42" s="9"/>
      <c r="L42" s="9"/>
      <c r="M42" s="11"/>
      <c r="N42" s="22">
        <f t="shared" si="1"/>
        <v>3</v>
      </c>
    </row>
    <row r="43" spans="1:14" x14ac:dyDescent="0.25">
      <c r="A43" s="14" t="s">
        <v>46</v>
      </c>
      <c r="B43" s="9"/>
      <c r="C43" s="10"/>
      <c r="D43" s="11"/>
      <c r="E43" s="9"/>
      <c r="F43" s="20">
        <f>COUNTIF('2B - Jmenný seznam'!L$14:L$163,"ANO")</f>
        <v>0</v>
      </c>
      <c r="G43" s="24" t="str">
        <f>IF(COUNTIFS('2B - Jmenný seznam'!$D$14:$D$163,"ANO",'2B - Jmenný seznam'!L14:L163,"ANO")&lt;&gt;0,"ANO","ne")</f>
        <v>ne</v>
      </c>
      <c r="H43" s="24" t="e">
        <f t="shared" si="0"/>
        <v>#DIV/0!</v>
      </c>
      <c r="I43" s="11"/>
      <c r="J43" s="11"/>
      <c r="K43" s="9"/>
      <c r="L43" s="9"/>
      <c r="M43" s="11"/>
      <c r="N43" s="22">
        <f t="shared" si="1"/>
        <v>3</v>
      </c>
    </row>
    <row r="44" spans="1:14" x14ac:dyDescent="0.25">
      <c r="A44" s="14" t="s">
        <v>47</v>
      </c>
      <c r="B44" s="9"/>
      <c r="C44" s="10"/>
      <c r="D44" s="11"/>
      <c r="E44" s="9"/>
      <c r="F44" s="20">
        <f>COUNTIF('2B - Jmenný seznam'!M$14:M$163,"ANO")</f>
        <v>0</v>
      </c>
      <c r="G44" s="24" t="str">
        <f>IF(COUNTIFS('2B - Jmenný seznam'!$D$14:$D$163,"ANO",'2B - Jmenný seznam'!M14:M163,"ANO")&lt;&gt;0,"ANO","ne")</f>
        <v>ne</v>
      </c>
      <c r="H44" s="24" t="e">
        <f>IF(F44/E44&gt;=0.5,"ANO","ne")</f>
        <v>#DIV/0!</v>
      </c>
      <c r="I44" s="11"/>
      <c r="J44" s="11"/>
      <c r="K44" s="9"/>
      <c r="L44" s="9"/>
      <c r="M44" s="11"/>
      <c r="N44" s="22">
        <f t="shared" si="1"/>
        <v>3</v>
      </c>
    </row>
    <row r="45" spans="1:14" x14ac:dyDescent="0.25">
      <c r="A45" s="14" t="s">
        <v>48</v>
      </c>
      <c r="B45" s="9"/>
      <c r="C45" s="10"/>
      <c r="D45" s="11"/>
      <c r="E45" s="9"/>
      <c r="F45" s="20">
        <f>COUNTIF('2B - Jmenný seznam'!N$14:N$163,"ANO")</f>
        <v>0</v>
      </c>
      <c r="G45" s="24" t="str">
        <f>IF(COUNTIFS('2B - Jmenný seznam'!$D$14:$D$163,"ANO",'2B - Jmenný seznam'!N14:N163,"ANO")&lt;&gt;0,"ANO","ne")</f>
        <v>ne</v>
      </c>
      <c r="H45" s="24" t="e">
        <f t="shared" si="0"/>
        <v>#DIV/0!</v>
      </c>
      <c r="I45" s="11"/>
      <c r="J45" s="11"/>
      <c r="K45" s="9"/>
      <c r="L45" s="9"/>
      <c r="M45" s="11"/>
      <c r="N45" s="22">
        <f t="shared" si="1"/>
        <v>3</v>
      </c>
    </row>
    <row r="46" spans="1:14" x14ac:dyDescent="0.25">
      <c r="A46" s="14" t="s">
        <v>49</v>
      </c>
      <c r="B46" s="9"/>
      <c r="C46" s="10"/>
      <c r="D46" s="11"/>
      <c r="E46" s="9"/>
      <c r="F46" s="20">
        <f>COUNTIF('2B - Jmenný seznam'!O$14:O$163,"ANO")</f>
        <v>0</v>
      </c>
      <c r="G46" s="24" t="str">
        <f>IF(COUNTIFS('2B - Jmenný seznam'!$D$14:$D$163,"ANO",'2B - Jmenný seznam'!O14:O163,"ANO")&lt;&gt;0,"ANO","ne")</f>
        <v>ne</v>
      </c>
      <c r="H46" s="24" t="e">
        <f t="shared" si="0"/>
        <v>#DIV/0!</v>
      </c>
      <c r="I46" s="11"/>
      <c r="J46" s="11"/>
      <c r="K46" s="9"/>
      <c r="L46" s="9"/>
      <c r="M46" s="11"/>
      <c r="N46" s="22">
        <f t="shared" si="1"/>
        <v>3</v>
      </c>
    </row>
    <row r="47" spans="1:14" x14ac:dyDescent="0.25">
      <c r="A47" s="14" t="s">
        <v>50</v>
      </c>
      <c r="B47" s="9"/>
      <c r="C47" s="10"/>
      <c r="D47" s="11"/>
      <c r="E47" s="9"/>
      <c r="F47" s="20">
        <f>COUNTIF('2B - Jmenný seznam'!P$14:P$163,"ANO")</f>
        <v>0</v>
      </c>
      <c r="G47" s="24" t="str">
        <f>IF(COUNTIFS('2B - Jmenný seznam'!$D$14:$D$163,"ANO",'2B - Jmenný seznam'!P14:P163,"ANO")&lt;&gt;0,"ANO","ne")</f>
        <v>ne</v>
      </c>
      <c r="H47" s="24" t="e">
        <f t="shared" si="0"/>
        <v>#DIV/0!</v>
      </c>
      <c r="I47" s="11"/>
      <c r="J47" s="11"/>
      <c r="K47" s="9"/>
      <c r="L47" s="9"/>
      <c r="M47" s="11"/>
      <c r="N47" s="22">
        <f t="shared" si="1"/>
        <v>3</v>
      </c>
    </row>
    <row r="48" spans="1:14" x14ac:dyDescent="0.25">
      <c r="A48" s="14" t="s">
        <v>51</v>
      </c>
      <c r="B48" s="9"/>
      <c r="C48" s="10"/>
      <c r="D48" s="11"/>
      <c r="E48" s="9"/>
      <c r="F48" s="20">
        <f>COUNTIF('2B - Jmenný seznam'!Q$14:Q$163,"ANO")</f>
        <v>0</v>
      </c>
      <c r="G48" s="24" t="str">
        <f>IF(COUNTIFS('2B - Jmenný seznam'!$D$14:$D$163,"ANO",'2B - Jmenný seznam'!Q14:Q163,"ANO")&lt;&gt;0,"ANO","ne")</f>
        <v>ne</v>
      </c>
      <c r="H48" s="24" t="e">
        <f t="shared" si="0"/>
        <v>#DIV/0!</v>
      </c>
      <c r="I48" s="11"/>
      <c r="J48" s="11"/>
      <c r="K48" s="9"/>
      <c r="L48" s="9"/>
      <c r="M48" s="11"/>
      <c r="N48" s="22">
        <f t="shared" si="1"/>
        <v>3</v>
      </c>
    </row>
    <row r="49" spans="1:14" x14ac:dyDescent="0.25">
      <c r="A49" s="14" t="s">
        <v>52</v>
      </c>
      <c r="B49" s="9"/>
      <c r="C49" s="10"/>
      <c r="D49" s="11"/>
      <c r="E49" s="9"/>
      <c r="F49" s="20">
        <f>COUNTIF('2B - Jmenný seznam'!R$14:R$163,"ANO")</f>
        <v>0</v>
      </c>
      <c r="G49" s="24" t="str">
        <f>IF(COUNTIFS('2B - Jmenný seznam'!$D$14:$D$163,"ANO",'2B - Jmenný seznam'!R14:R163,"ANO")&lt;&gt;0,"ANO","ne")</f>
        <v>ne</v>
      </c>
      <c r="H49" s="24" t="e">
        <f t="shared" si="0"/>
        <v>#DIV/0!</v>
      </c>
      <c r="I49" s="11"/>
      <c r="J49" s="11"/>
      <c r="K49" s="9"/>
      <c r="L49" s="9"/>
      <c r="M49" s="11"/>
      <c r="N49" s="22">
        <f t="shared" si="1"/>
        <v>3</v>
      </c>
    </row>
    <row r="50" spans="1:14" x14ac:dyDescent="0.25">
      <c r="A50" s="14" t="s">
        <v>53</v>
      </c>
      <c r="B50" s="9"/>
      <c r="C50" s="10"/>
      <c r="D50" s="11"/>
      <c r="E50" s="9"/>
      <c r="F50" s="20">
        <f>COUNTIF('2B - Jmenný seznam'!S$14:S$163,"ANO")</f>
        <v>0</v>
      </c>
      <c r="G50" s="24" t="str">
        <f>IF(COUNTIFS('2B - Jmenný seznam'!$D$14:$D$163,"ANO",'2B - Jmenný seznam'!S14:S163,"ANO")&lt;&gt;0,"ANO","ne")</f>
        <v>ne</v>
      </c>
      <c r="H50" s="24" t="e">
        <f t="shared" si="0"/>
        <v>#DIV/0!</v>
      </c>
      <c r="I50" s="11"/>
      <c r="J50" s="11"/>
      <c r="K50" s="9"/>
      <c r="L50" s="9"/>
      <c r="M50" s="11"/>
      <c r="N50" s="22">
        <f t="shared" si="1"/>
        <v>3</v>
      </c>
    </row>
    <row r="51" spans="1:14" x14ac:dyDescent="0.25">
      <c r="A51" s="14" t="s">
        <v>54</v>
      </c>
      <c r="B51" s="9"/>
      <c r="C51" s="10"/>
      <c r="D51" s="11"/>
      <c r="E51" s="9"/>
      <c r="F51" s="20">
        <f>COUNTIF('2B - Jmenný seznam'!T$14:T$163,"ANO")</f>
        <v>0</v>
      </c>
      <c r="G51" s="24" t="str">
        <f>IF(COUNTIFS('2B - Jmenný seznam'!$D$14:$D$163,"ANO",'2B - Jmenný seznam'!T14:T163,"ANO")&lt;&gt;0,"ANO","ne")</f>
        <v>ne</v>
      </c>
      <c r="H51" s="24" t="e">
        <f t="shared" si="0"/>
        <v>#DIV/0!</v>
      </c>
      <c r="I51" s="11"/>
      <c r="J51" s="11"/>
      <c r="K51" s="9"/>
      <c r="L51" s="9"/>
      <c r="M51" s="11"/>
      <c r="N51" s="22">
        <f t="shared" si="1"/>
        <v>3</v>
      </c>
    </row>
    <row r="52" spans="1:14" x14ac:dyDescent="0.25">
      <c r="A52" s="14" t="s">
        <v>55</v>
      </c>
      <c r="B52" s="9"/>
      <c r="C52" s="10"/>
      <c r="D52" s="11"/>
      <c r="E52" s="9"/>
      <c r="F52" s="20">
        <f>COUNTIF('2B - Jmenný seznam'!U$14:U$163,"ANO")</f>
        <v>0</v>
      </c>
      <c r="G52" s="24" t="str">
        <f>IF(COUNTIFS('2B - Jmenný seznam'!$D$14:$D$163,"ANO",'2B - Jmenný seznam'!U14:U163,"ANO")&lt;&gt;0,"ANO","ne")</f>
        <v>ne</v>
      </c>
      <c r="H52" s="24" t="e">
        <f t="shared" si="0"/>
        <v>#DIV/0!</v>
      </c>
      <c r="I52" s="11"/>
      <c r="J52" s="11"/>
      <c r="K52" s="9"/>
      <c r="L52" s="9"/>
      <c r="M52" s="11"/>
      <c r="N52" s="22">
        <f t="shared" si="1"/>
        <v>3</v>
      </c>
    </row>
    <row r="53" spans="1:14" x14ac:dyDescent="0.25">
      <c r="A53" s="14" t="s">
        <v>56</v>
      </c>
      <c r="B53" s="9"/>
      <c r="C53" s="10"/>
      <c r="D53" s="11"/>
      <c r="E53" s="9"/>
      <c r="F53" s="20">
        <f>COUNTIF('2B - Jmenný seznam'!V$14:V$163,"ANO")</f>
        <v>0</v>
      </c>
      <c r="G53" s="24" t="str">
        <f>IF(COUNTIFS('2B - Jmenný seznam'!$D$14:$D$163,"ANO",'2B - Jmenný seznam'!V14:V163,"ANO")&lt;&gt;0,"ANO","ne")</f>
        <v>ne</v>
      </c>
      <c r="H53" s="24" t="e">
        <f t="shared" si="0"/>
        <v>#DIV/0!</v>
      </c>
      <c r="I53" s="11"/>
      <c r="J53" s="11"/>
      <c r="K53" s="9"/>
      <c r="L53" s="9"/>
      <c r="M53" s="11"/>
      <c r="N53" s="22">
        <f t="shared" si="1"/>
        <v>3</v>
      </c>
    </row>
    <row r="54" spans="1:14" x14ac:dyDescent="0.25">
      <c r="A54" s="14" t="s">
        <v>57</v>
      </c>
      <c r="B54" s="9"/>
      <c r="C54" s="10"/>
      <c r="D54" s="11"/>
      <c r="E54" s="9"/>
      <c r="F54" s="20">
        <f>COUNTIF('2B - Jmenný seznam'!W$14:W$163,"ANO")</f>
        <v>0</v>
      </c>
      <c r="G54" s="24" t="str">
        <f>IF(COUNTIFS('2B - Jmenný seznam'!$D$14:$D$163,"ANO",'2B - Jmenný seznam'!W14:W163,"ANO")&lt;&gt;0,"ANO","ne")</f>
        <v>ne</v>
      </c>
      <c r="H54" s="24" t="e">
        <f t="shared" si="0"/>
        <v>#DIV/0!</v>
      </c>
      <c r="I54" s="11"/>
      <c r="J54" s="11"/>
      <c r="K54" s="9"/>
      <c r="L54" s="9"/>
      <c r="M54" s="11"/>
      <c r="N54" s="22">
        <f t="shared" si="1"/>
        <v>3</v>
      </c>
    </row>
    <row r="55" spans="1:14" x14ac:dyDescent="0.25">
      <c r="A55" s="14" t="s">
        <v>58</v>
      </c>
      <c r="B55" s="9"/>
      <c r="C55" s="10"/>
      <c r="D55" s="11"/>
      <c r="E55" s="9"/>
      <c r="F55" s="20">
        <f>COUNTIF('2B - Jmenný seznam'!X$14:X$163,"ANO")</f>
        <v>0</v>
      </c>
      <c r="G55" s="24" t="str">
        <f>IF(COUNTIFS('2B - Jmenný seznam'!$D$14:$D$163,"ANO",'2B - Jmenný seznam'!X14:X163,"ANO")&lt;&gt;0,"ANO","ne")</f>
        <v>ne</v>
      </c>
      <c r="H55" s="24" t="e">
        <f t="shared" si="0"/>
        <v>#DIV/0!</v>
      </c>
      <c r="I55" s="11"/>
      <c r="J55" s="11"/>
      <c r="K55" s="9"/>
      <c r="L55" s="9"/>
      <c r="M55" s="11"/>
      <c r="N55" s="22">
        <f t="shared" si="1"/>
        <v>3</v>
      </c>
    </row>
    <row r="56" spans="1:14" x14ac:dyDescent="0.25">
      <c r="A56" s="14" t="s">
        <v>59</v>
      </c>
      <c r="B56" s="9"/>
      <c r="C56" s="10"/>
      <c r="D56" s="11"/>
      <c r="E56" s="9"/>
      <c r="F56" s="20">
        <f>COUNTIF('2B - Jmenný seznam'!Y$14:Y$163,"ANO")</f>
        <v>0</v>
      </c>
      <c r="G56" s="24" t="str">
        <f>IF(COUNTIFS('2B - Jmenný seznam'!$D$14:$D$163,"ANO",'2B - Jmenný seznam'!Y14:Y163,"ANO")&lt;&gt;0,"ANO","ne")</f>
        <v>ne</v>
      </c>
      <c r="H56" s="24" t="e">
        <f t="shared" si="0"/>
        <v>#DIV/0!</v>
      </c>
      <c r="I56" s="11"/>
      <c r="J56" s="11"/>
      <c r="K56" s="9"/>
      <c r="L56" s="9"/>
      <c r="M56" s="11"/>
      <c r="N56" s="22">
        <f t="shared" si="1"/>
        <v>3</v>
      </c>
    </row>
    <row r="57" spans="1:14" x14ac:dyDescent="0.25">
      <c r="A57" s="14" t="s">
        <v>60</v>
      </c>
      <c r="B57" s="9"/>
      <c r="C57" s="10"/>
      <c r="D57" s="11"/>
      <c r="E57" s="9"/>
      <c r="F57" s="20">
        <f>COUNTIF('2B - Jmenný seznam'!Z$14:Z$163,"ANO")</f>
        <v>0</v>
      </c>
      <c r="G57" s="24" t="str">
        <f>IF(COUNTIFS('2B - Jmenný seznam'!$D$14:$D$163,"ANO",'2B - Jmenný seznam'!Z14:Z163,"ANO")&lt;&gt;0,"ANO","ne")</f>
        <v>ne</v>
      </c>
      <c r="H57" s="24" t="e">
        <f t="shared" si="0"/>
        <v>#DIV/0!</v>
      </c>
      <c r="I57" s="11"/>
      <c r="J57" s="11"/>
      <c r="K57" s="9"/>
      <c r="L57" s="9"/>
      <c r="M57" s="11"/>
      <c r="N57" s="22">
        <f t="shared" si="1"/>
        <v>3</v>
      </c>
    </row>
    <row r="58" spans="1:14" x14ac:dyDescent="0.25">
      <c r="A58" s="14" t="s">
        <v>61</v>
      </c>
      <c r="B58" s="9"/>
      <c r="C58" s="10"/>
      <c r="D58" s="11"/>
      <c r="E58" s="9"/>
      <c r="F58" s="20">
        <f>COUNTIF('2B - Jmenný seznam'!AA$14:AA$163,"ANO")</f>
        <v>0</v>
      </c>
      <c r="G58" s="24" t="str">
        <f>IF(COUNTIFS('2B - Jmenný seznam'!$D$14:$D$163,"ANO",'2B - Jmenný seznam'!AA14:AA163,"ANO")&lt;&gt;0,"ANO","ne")</f>
        <v>ne</v>
      </c>
      <c r="H58" s="24" t="e">
        <f t="shared" si="0"/>
        <v>#DIV/0!</v>
      </c>
      <c r="I58" s="11"/>
      <c r="J58" s="11"/>
      <c r="K58" s="9"/>
      <c r="L58" s="9"/>
      <c r="M58" s="11"/>
      <c r="N58" s="22">
        <f t="shared" si="1"/>
        <v>3</v>
      </c>
    </row>
    <row r="59" spans="1:14" x14ac:dyDescent="0.25">
      <c r="A59" s="14" t="s">
        <v>62</v>
      </c>
      <c r="B59" s="9"/>
      <c r="C59" s="10"/>
      <c r="D59" s="11"/>
      <c r="E59" s="9"/>
      <c r="F59" s="20">
        <f>COUNTIF('2B - Jmenný seznam'!AB$14:AB$163,"ANO")</f>
        <v>0</v>
      </c>
      <c r="G59" s="24" t="str">
        <f>IF(COUNTIFS('2B - Jmenný seznam'!$D$14:$D$163,"ANO",'2B - Jmenný seznam'!AB14:AB163,"ANO")&lt;&gt;0,"ANO","ne")</f>
        <v>ne</v>
      </c>
      <c r="H59" s="24" t="e">
        <f t="shared" si="0"/>
        <v>#DIV/0!</v>
      </c>
      <c r="I59" s="11"/>
      <c r="J59" s="11"/>
      <c r="K59" s="9"/>
      <c r="L59" s="9"/>
      <c r="M59" s="11"/>
      <c r="N59" s="22">
        <f t="shared" si="1"/>
        <v>3</v>
      </c>
    </row>
    <row r="60" spans="1:14" x14ac:dyDescent="0.25">
      <c r="A60" s="14" t="s">
        <v>63</v>
      </c>
      <c r="B60" s="9"/>
      <c r="C60" s="10"/>
      <c r="D60" s="11"/>
      <c r="E60" s="9"/>
      <c r="F60" s="20">
        <f>COUNTIF('2B - Jmenný seznam'!AC$14:AC$163,"ANO")</f>
        <v>0</v>
      </c>
      <c r="G60" s="24" t="str">
        <f>IF(COUNTIFS('2B - Jmenný seznam'!$D$14:$D$163,"ANO",'2B - Jmenný seznam'!AC14:AC163,"ANO")&lt;&gt;0,"ANO","ne")</f>
        <v>ne</v>
      </c>
      <c r="H60" s="24" t="e">
        <f t="shared" si="0"/>
        <v>#DIV/0!</v>
      </c>
      <c r="I60" s="11"/>
      <c r="J60" s="11"/>
      <c r="K60" s="9"/>
      <c r="L60" s="9"/>
      <c r="M60" s="11"/>
      <c r="N60" s="22">
        <f t="shared" si="1"/>
        <v>3</v>
      </c>
    </row>
    <row r="61" spans="1:14" x14ac:dyDescent="0.25">
      <c r="A61" s="14" t="s">
        <v>64</v>
      </c>
      <c r="B61" s="9"/>
      <c r="C61" s="10"/>
      <c r="D61" s="11"/>
      <c r="E61" s="9"/>
      <c r="F61" s="20">
        <f>COUNTIF('2B - Jmenný seznam'!AD$14:AD$163,"ANO")</f>
        <v>0</v>
      </c>
      <c r="G61" s="24" t="str">
        <f>IF(COUNTIFS('2B - Jmenný seznam'!$D$14:$D$163,"ANO",'2B - Jmenný seznam'!AD14:AD163,"ANO")&lt;&gt;0,"ANO","ne")</f>
        <v>ne</v>
      </c>
      <c r="H61" s="24" t="e">
        <f t="shared" si="0"/>
        <v>#DIV/0!</v>
      </c>
      <c r="I61" s="11"/>
      <c r="J61" s="11"/>
      <c r="K61" s="9"/>
      <c r="L61" s="9"/>
      <c r="M61" s="11"/>
      <c r="N61" s="22">
        <f t="shared" si="1"/>
        <v>3</v>
      </c>
    </row>
    <row r="62" spans="1:14" x14ac:dyDescent="0.25">
      <c r="A62" s="14" t="s">
        <v>65</v>
      </c>
      <c r="B62" s="9"/>
      <c r="C62" s="10"/>
      <c r="D62" s="11"/>
      <c r="E62" s="9"/>
      <c r="F62" s="20">
        <f>COUNTIF('2B - Jmenný seznam'!AE$14:AE$163,"ANO")</f>
        <v>0</v>
      </c>
      <c r="G62" s="24" t="str">
        <f>IF(COUNTIFS('2B - Jmenný seznam'!$D$14:$D$163,"ANO",'2B - Jmenný seznam'!AE14:AE163,"ANO")&lt;&gt;0,"ANO","ne")</f>
        <v>ne</v>
      </c>
      <c r="H62" s="24" t="e">
        <f t="shared" si="0"/>
        <v>#DIV/0!</v>
      </c>
      <c r="I62" s="11"/>
      <c r="J62" s="11"/>
      <c r="K62" s="9"/>
      <c r="L62" s="9"/>
      <c r="M62" s="11"/>
      <c r="N62" s="22">
        <f t="shared" si="1"/>
        <v>3</v>
      </c>
    </row>
    <row r="63" spans="1:14" x14ac:dyDescent="0.25">
      <c r="A63" s="14" t="s">
        <v>66</v>
      </c>
      <c r="B63" s="9"/>
      <c r="C63" s="10"/>
      <c r="D63" s="11"/>
      <c r="E63" s="9"/>
      <c r="F63" s="20">
        <f>COUNTIF('2B - Jmenný seznam'!AF$14:AF$163,"ANO")</f>
        <v>0</v>
      </c>
      <c r="G63" s="24" t="str">
        <f>IF(COUNTIFS('2B - Jmenný seznam'!$D$14:$D$163,"ANO",'2B - Jmenný seznam'!AF14:AF163,"ANO")&lt;&gt;0,"ANO","ne")</f>
        <v>ne</v>
      </c>
      <c r="H63" s="24" t="e">
        <f t="shared" si="0"/>
        <v>#DIV/0!</v>
      </c>
      <c r="I63" s="11"/>
      <c r="J63" s="11"/>
      <c r="K63" s="9"/>
      <c r="L63" s="9"/>
      <c r="M63" s="11"/>
      <c r="N63" s="22">
        <f t="shared" si="1"/>
        <v>3</v>
      </c>
    </row>
    <row r="64" spans="1:14" x14ac:dyDescent="0.25">
      <c r="A64" s="14" t="s">
        <v>67</v>
      </c>
      <c r="B64" s="9"/>
      <c r="C64" s="10"/>
      <c r="D64" s="11"/>
      <c r="E64" s="9"/>
      <c r="F64" s="20">
        <f>COUNTIF('2B - Jmenný seznam'!AG$14:AG$163,"ANO")</f>
        <v>0</v>
      </c>
      <c r="G64" s="24" t="str">
        <f>IF(COUNTIFS('2B - Jmenný seznam'!$D$14:$D$163,"ANO",'2B - Jmenný seznam'!AG14:AG163,"ANO")&lt;&gt;0,"ANO","ne")</f>
        <v>ne</v>
      </c>
      <c r="H64" s="24" t="e">
        <f t="shared" si="0"/>
        <v>#DIV/0!</v>
      </c>
      <c r="I64" s="11"/>
      <c r="J64" s="11"/>
      <c r="K64" s="9"/>
      <c r="L64" s="9"/>
      <c r="M64" s="11"/>
      <c r="N64" s="22">
        <f t="shared" si="1"/>
        <v>3</v>
      </c>
    </row>
    <row r="65" spans="1:14" x14ac:dyDescent="0.25">
      <c r="A65" s="14" t="s">
        <v>68</v>
      </c>
      <c r="B65" s="9"/>
      <c r="C65" s="10"/>
      <c r="D65" s="11"/>
      <c r="E65" s="9"/>
      <c r="F65" s="20">
        <f>COUNTIF('2B - Jmenný seznam'!AH$14:AH$163,"ANO")</f>
        <v>0</v>
      </c>
      <c r="G65" s="24" t="str">
        <f>IF(COUNTIFS('2B - Jmenný seznam'!$D$14:$D$163,"ANO",'2B - Jmenný seznam'!AH14:AH163,"ANO")&lt;&gt;0,"ANO","ne")</f>
        <v>ne</v>
      </c>
      <c r="H65" s="24" t="e">
        <f t="shared" si="0"/>
        <v>#DIV/0!</v>
      </c>
      <c r="I65" s="11"/>
      <c r="J65" s="11"/>
      <c r="K65" s="9"/>
      <c r="L65" s="9"/>
      <c r="M65" s="11"/>
      <c r="N65" s="22">
        <f t="shared" si="1"/>
        <v>3</v>
      </c>
    </row>
    <row r="66" spans="1:14" x14ac:dyDescent="0.25">
      <c r="A66" s="14" t="s">
        <v>69</v>
      </c>
      <c r="B66" s="9"/>
      <c r="C66" s="10"/>
      <c r="D66" s="11"/>
      <c r="E66" s="9"/>
      <c r="F66" s="20">
        <f>COUNTIF('2B - Jmenný seznam'!AI$14:AI$163,"ANO")</f>
        <v>0</v>
      </c>
      <c r="G66" s="24" t="str">
        <f>IF(COUNTIFS('2B - Jmenný seznam'!$D$14:$D$163,"ANO",'2B - Jmenný seznam'!AI14:AI163,"ANO")&lt;&gt;0,"ANO","ne")</f>
        <v>ne</v>
      </c>
      <c r="H66" s="24" t="e">
        <f t="shared" si="0"/>
        <v>#DIV/0!</v>
      </c>
      <c r="I66" s="11"/>
      <c r="J66" s="11"/>
      <c r="K66" s="9"/>
      <c r="L66" s="9"/>
      <c r="M66" s="11"/>
      <c r="N66" s="22">
        <f t="shared" si="1"/>
        <v>3</v>
      </c>
    </row>
    <row r="67" spans="1:14" x14ac:dyDescent="0.25">
      <c r="A67" s="14" t="s">
        <v>70</v>
      </c>
      <c r="B67" s="9"/>
      <c r="C67" s="10"/>
      <c r="D67" s="11"/>
      <c r="E67" s="9"/>
      <c r="F67" s="20">
        <f>COUNTIF('2B - Jmenný seznam'!AJ$14:AJ$163,"ANO")</f>
        <v>0</v>
      </c>
      <c r="G67" s="24" t="str">
        <f>IF(COUNTIFS('2B - Jmenný seznam'!$D$14:$D$163,"ANO",'2B - Jmenný seznam'!AJ14:AJ163,"ANO")&lt;&gt;0,"ANO","ne")</f>
        <v>ne</v>
      </c>
      <c r="H67" s="24" t="e">
        <f t="shared" si="0"/>
        <v>#DIV/0!</v>
      </c>
      <c r="I67" s="11"/>
      <c r="J67" s="11"/>
      <c r="K67" s="9"/>
      <c r="L67" s="9"/>
      <c r="M67" s="11"/>
      <c r="N67" s="22">
        <f t="shared" si="1"/>
        <v>3</v>
      </c>
    </row>
    <row r="68" spans="1:14" x14ac:dyDescent="0.25">
      <c r="A68" s="14" t="s">
        <v>71</v>
      </c>
      <c r="B68" s="9"/>
      <c r="C68" s="10"/>
      <c r="D68" s="11"/>
      <c r="E68" s="9"/>
      <c r="F68" s="20">
        <f>COUNTIF('2B - Jmenný seznam'!AK$14:AK$163,"ANO")</f>
        <v>0</v>
      </c>
      <c r="G68" s="24" t="str">
        <f>IF(COUNTIFS('2B - Jmenný seznam'!$D$14:$D$163,"ANO",'2B - Jmenný seznam'!AK14:AK163,"ANO")&lt;&gt;0,"ANO","ne")</f>
        <v>ne</v>
      </c>
      <c r="H68" s="24" t="e">
        <f t="shared" si="0"/>
        <v>#DIV/0!</v>
      </c>
      <c r="I68" s="11"/>
      <c r="J68" s="11"/>
      <c r="K68" s="9"/>
      <c r="L68" s="9"/>
      <c r="M68" s="11"/>
      <c r="N68" s="22">
        <f t="shared" si="1"/>
        <v>3</v>
      </c>
    </row>
    <row r="69" spans="1:14" x14ac:dyDescent="0.25">
      <c r="A69" s="14" t="s">
        <v>72</v>
      </c>
      <c r="B69" s="9"/>
      <c r="C69" s="10"/>
      <c r="D69" s="11"/>
      <c r="E69" s="9"/>
      <c r="F69" s="20">
        <f>COUNTIF('2B - Jmenný seznam'!AL$14:AL$163,"ANO")</f>
        <v>0</v>
      </c>
      <c r="G69" s="24" t="str">
        <f>IF(COUNTIFS('2B - Jmenný seznam'!$D$14:$D$163,"ANO",'2B - Jmenný seznam'!AL14:AL163,"ANO")&lt;&gt;0,"ANO","ne")</f>
        <v>ne</v>
      </c>
      <c r="H69" s="24" t="e">
        <f t="shared" si="0"/>
        <v>#DIV/0!</v>
      </c>
      <c r="I69" s="11"/>
      <c r="J69" s="11"/>
      <c r="K69" s="9"/>
      <c r="L69" s="9"/>
      <c r="M69" s="11"/>
      <c r="N69" s="22">
        <f t="shared" si="1"/>
        <v>3</v>
      </c>
    </row>
    <row r="70" spans="1:14" x14ac:dyDescent="0.25">
      <c r="A70" s="14" t="s">
        <v>73</v>
      </c>
      <c r="B70" s="9"/>
      <c r="C70" s="10"/>
      <c r="D70" s="11"/>
      <c r="E70" s="9"/>
      <c r="F70" s="20">
        <f>COUNTIF('2B - Jmenný seznam'!AM$14:AM$163,"ANO")</f>
        <v>0</v>
      </c>
      <c r="G70" s="24" t="str">
        <f>IF(COUNTIFS('2B - Jmenný seznam'!$D$14:$D$163,"ANO",'2B - Jmenný seznam'!AM14:AM163,"ANO")&lt;&gt;0,"ANO","ne")</f>
        <v>ne</v>
      </c>
      <c r="H70" s="24" t="e">
        <f t="shared" si="0"/>
        <v>#DIV/0!</v>
      </c>
      <c r="I70" s="11"/>
      <c r="J70" s="11"/>
      <c r="K70" s="9"/>
      <c r="L70" s="9"/>
      <c r="M70" s="11"/>
      <c r="N70" s="22">
        <f t="shared" si="1"/>
        <v>3</v>
      </c>
    </row>
    <row r="71" spans="1:14" x14ac:dyDescent="0.25">
      <c r="A71" s="14" t="s">
        <v>74</v>
      </c>
      <c r="B71" s="9"/>
      <c r="C71" s="10"/>
      <c r="D71" s="11"/>
      <c r="E71" s="9"/>
      <c r="F71" s="20">
        <f>COUNTIF('2B - Jmenný seznam'!AN$14:AN$163,"ANO")</f>
        <v>0</v>
      </c>
      <c r="G71" s="24" t="str">
        <f>IF(COUNTIFS('2B - Jmenný seznam'!$D$14:$D$163,"ANO",'2B - Jmenný seznam'!AN14:AN163,"ANO")&lt;&gt;0,"ANO","ne")</f>
        <v>ne</v>
      </c>
      <c r="H71" s="24" t="e">
        <f t="shared" si="0"/>
        <v>#DIV/0!</v>
      </c>
      <c r="I71" s="11"/>
      <c r="J71" s="11"/>
      <c r="K71" s="9"/>
      <c r="L71" s="9"/>
      <c r="M71" s="11"/>
      <c r="N71" s="22">
        <f t="shared" si="1"/>
        <v>3</v>
      </c>
    </row>
    <row r="72" spans="1:14" x14ac:dyDescent="0.25">
      <c r="A72" s="14" t="s">
        <v>75</v>
      </c>
      <c r="B72" s="9"/>
      <c r="C72" s="10"/>
      <c r="D72" s="11"/>
      <c r="E72" s="9"/>
      <c r="F72" s="20">
        <f>COUNTIF('2B - Jmenný seznam'!AO$14:AO$163,"ANO")</f>
        <v>0</v>
      </c>
      <c r="G72" s="24" t="str">
        <f>IF(COUNTIFS('2B - Jmenný seznam'!$D$14:$D$163,"ANO",'2B - Jmenný seznam'!AO14:AO163,"ANO")&lt;&gt;0,"ANO","ne")</f>
        <v>ne</v>
      </c>
      <c r="H72" s="24" t="e">
        <f t="shared" si="0"/>
        <v>#DIV/0!</v>
      </c>
      <c r="I72" s="11"/>
      <c r="J72" s="11"/>
      <c r="K72" s="9"/>
      <c r="L72" s="9"/>
      <c r="M72" s="11"/>
      <c r="N72" s="22">
        <f t="shared" si="1"/>
        <v>3</v>
      </c>
    </row>
    <row r="73" spans="1:14" x14ac:dyDescent="0.25">
      <c r="A73" s="14" t="s">
        <v>76</v>
      </c>
      <c r="B73" s="9"/>
      <c r="C73" s="10"/>
      <c r="D73" s="11"/>
      <c r="E73" s="9"/>
      <c r="F73" s="20">
        <f>COUNTIF('2B - Jmenný seznam'!AP$14:AP$163,"ANO")</f>
        <v>0</v>
      </c>
      <c r="G73" s="24" t="str">
        <f>IF(COUNTIFS('2B - Jmenný seznam'!$D$14:$D$163,"ANO",'2B - Jmenný seznam'!AP14:AP163,"ANO")&lt;&gt;0,"ANO","ne")</f>
        <v>ne</v>
      </c>
      <c r="H73" s="24" t="e">
        <f t="shared" si="0"/>
        <v>#DIV/0!</v>
      </c>
      <c r="I73" s="11"/>
      <c r="J73" s="11"/>
      <c r="K73" s="9"/>
      <c r="L73" s="9"/>
      <c r="M73" s="11"/>
      <c r="N73" s="22">
        <f t="shared" si="1"/>
        <v>3</v>
      </c>
    </row>
    <row r="74" spans="1:14" x14ac:dyDescent="0.25">
      <c r="A74" s="14" t="s">
        <v>77</v>
      </c>
      <c r="B74" s="9"/>
      <c r="C74" s="10"/>
      <c r="D74" s="11"/>
      <c r="E74" s="9"/>
      <c r="F74" s="20">
        <f>COUNTIF('2B - Jmenný seznam'!AQ$14:AQ$163,"ANO")</f>
        <v>0</v>
      </c>
      <c r="G74" s="24" t="str">
        <f>IF(COUNTIFS('2B - Jmenný seznam'!$D$14:$D$163,"ANO",'2B - Jmenný seznam'!AQ14:AQ163,"ANO")&lt;&gt;0,"ANO","ne")</f>
        <v>ne</v>
      </c>
      <c r="H74" s="24" t="e">
        <f t="shared" si="0"/>
        <v>#DIV/0!</v>
      </c>
      <c r="I74" s="11"/>
      <c r="J74" s="11"/>
      <c r="K74" s="9"/>
      <c r="L74" s="9"/>
      <c r="M74" s="11"/>
      <c r="N74" s="22">
        <f t="shared" si="1"/>
        <v>3</v>
      </c>
    </row>
    <row r="75" spans="1:14" x14ac:dyDescent="0.25">
      <c r="A75" s="14" t="s">
        <v>78</v>
      </c>
      <c r="B75" s="9"/>
      <c r="C75" s="10"/>
      <c r="D75" s="11"/>
      <c r="E75" s="9"/>
      <c r="F75" s="20">
        <f>COUNTIF('2B - Jmenný seznam'!AR$14:AR$163,"ANO")</f>
        <v>0</v>
      </c>
      <c r="G75" s="24" t="str">
        <f>IF(COUNTIFS('2B - Jmenný seznam'!$D$14:$D$163,"ANO",'2B - Jmenný seznam'!AR14:AR163,"ANO")&lt;&gt;0,"ANO","ne")</f>
        <v>ne</v>
      </c>
      <c r="H75" s="24" t="e">
        <f t="shared" si="0"/>
        <v>#DIV/0!</v>
      </c>
      <c r="I75" s="11"/>
      <c r="J75" s="11"/>
      <c r="K75" s="9"/>
      <c r="L75" s="9"/>
      <c r="M75" s="11"/>
      <c r="N75" s="22">
        <f t="shared" si="1"/>
        <v>3</v>
      </c>
    </row>
    <row r="76" spans="1:14" x14ac:dyDescent="0.25">
      <c r="A76" s="14" t="s">
        <v>79</v>
      </c>
      <c r="B76" s="9"/>
      <c r="C76" s="10"/>
      <c r="D76" s="11"/>
      <c r="E76" s="9"/>
      <c r="F76" s="20">
        <f>COUNTIF('2B - Jmenný seznam'!AS$14:AS$163,"ANO")</f>
        <v>0</v>
      </c>
      <c r="G76" s="24" t="str">
        <f>IF(COUNTIFS('2B - Jmenný seznam'!$D$14:$D$163,"ANO",'2B - Jmenný seznam'!AS14:AS163,"ANO")&lt;&gt;0,"ANO","ne")</f>
        <v>ne</v>
      </c>
      <c r="H76" s="24" t="e">
        <f t="shared" si="0"/>
        <v>#DIV/0!</v>
      </c>
      <c r="I76" s="11"/>
      <c r="J76" s="11"/>
      <c r="K76" s="9"/>
      <c r="L76" s="9"/>
      <c r="M76" s="11"/>
      <c r="N76" s="22">
        <f t="shared" si="1"/>
        <v>3</v>
      </c>
    </row>
  </sheetData>
  <sheetProtection algorithmName="SHA-512" hashValue="a+PL+v3uKMZCQxf6QV8Fvff5/M+pghqgNL3VPnrZIUulsQsVZfdkQZSUZ+YOYWrM0/uJbRYpBdlfyrHD1wvbZg==" saltValue="UEL6ANUi42wkvdYl0zrQNw==" spinCount="100000" sheet="1" objects="1" scenarios="1" autoFilter="0"/>
  <autoFilter ref="A35:N76" xr:uid="{30276516-0C1F-4235-AEC8-2A94338C905E}"/>
  <mergeCells count="72">
    <mergeCell ref="I15:M15"/>
    <mergeCell ref="I14:M14"/>
    <mergeCell ref="K22:L22"/>
    <mergeCell ref="A16:I16"/>
    <mergeCell ref="K21:L21"/>
    <mergeCell ref="K20:L20"/>
    <mergeCell ref="K19:L19"/>
    <mergeCell ref="A17:I17"/>
    <mergeCell ref="J17:M17"/>
    <mergeCell ref="A22:B22"/>
    <mergeCell ref="A21:B21"/>
    <mergeCell ref="A20:B20"/>
    <mergeCell ref="A15:G15"/>
    <mergeCell ref="A19:B19"/>
    <mergeCell ref="A4:G4"/>
    <mergeCell ref="A5:G5"/>
    <mergeCell ref="A6:G6"/>
    <mergeCell ref="A7:G7"/>
    <mergeCell ref="L35:L36"/>
    <mergeCell ref="K27:L27"/>
    <mergeCell ref="K25:L25"/>
    <mergeCell ref="K24:L24"/>
    <mergeCell ref="K23:L23"/>
    <mergeCell ref="K33:L33"/>
    <mergeCell ref="K32:L32"/>
    <mergeCell ref="K31:L31"/>
    <mergeCell ref="K30:L30"/>
    <mergeCell ref="K29:L29"/>
    <mergeCell ref="K28:L28"/>
    <mergeCell ref="A14:G14"/>
    <mergeCell ref="A8:G8"/>
    <mergeCell ref="A9:G9"/>
    <mergeCell ref="A10:G10"/>
    <mergeCell ref="A12:G12"/>
    <mergeCell ref="A13:G13"/>
    <mergeCell ref="A29:B29"/>
    <mergeCell ref="A30:B30"/>
    <mergeCell ref="A25:B25"/>
    <mergeCell ref="A24:B24"/>
    <mergeCell ref="A23:B23"/>
    <mergeCell ref="A1:M1"/>
    <mergeCell ref="A2:M2"/>
    <mergeCell ref="A11:M11"/>
    <mergeCell ref="A18:M18"/>
    <mergeCell ref="H3:M3"/>
    <mergeCell ref="H4:M4"/>
    <mergeCell ref="H5:M5"/>
    <mergeCell ref="H6:M6"/>
    <mergeCell ref="H7:M7"/>
    <mergeCell ref="K10:M10"/>
    <mergeCell ref="H8:M8"/>
    <mergeCell ref="H9:M9"/>
    <mergeCell ref="J16:M16"/>
    <mergeCell ref="I13:M13"/>
    <mergeCell ref="I12:M12"/>
    <mergeCell ref="A3:G3"/>
    <mergeCell ref="A31:B31"/>
    <mergeCell ref="A32:B32"/>
    <mergeCell ref="A33:B33"/>
    <mergeCell ref="A26:M26"/>
    <mergeCell ref="F36:H36"/>
    <mergeCell ref="M35:M36"/>
    <mergeCell ref="K35:K36"/>
    <mergeCell ref="J35:J36"/>
    <mergeCell ref="I35:I36"/>
    <mergeCell ref="E35:E36"/>
    <mergeCell ref="D35:D36"/>
    <mergeCell ref="C35:C36"/>
    <mergeCell ref="B35:B36"/>
    <mergeCell ref="A35:A36"/>
    <mergeCell ref="A27:B27"/>
    <mergeCell ref="A28:B28"/>
  </mergeCells>
  <phoneticPr fontId="4" type="noConversion"/>
  <conditionalFormatting sqref="B37:D76">
    <cfRule type="expression" dxfId="47" priority="4">
      <formula>$B37=20</formula>
    </cfRule>
    <cfRule type="expression" dxfId="46" priority="5">
      <formula>$B37=19</formula>
    </cfRule>
    <cfRule type="expression" dxfId="45" priority="6">
      <formula>$B37=18</formula>
    </cfRule>
    <cfRule type="expression" dxfId="44" priority="7">
      <formula>$B37=17</formula>
    </cfRule>
    <cfRule type="expression" dxfId="43" priority="8">
      <formula>$B37=16</formula>
    </cfRule>
    <cfRule type="expression" dxfId="42" priority="9">
      <formula>$B37=15</formula>
    </cfRule>
    <cfRule type="expression" dxfId="41" priority="10">
      <formula>$B37=14</formula>
    </cfRule>
    <cfRule type="expression" dxfId="40" priority="11">
      <formula>$B37=13</formula>
    </cfRule>
    <cfRule type="expression" dxfId="39" priority="12">
      <formula>$B37=12</formula>
    </cfRule>
    <cfRule type="expression" dxfId="38" priority="13">
      <formula>$B37=11</formula>
    </cfRule>
    <cfRule type="expression" dxfId="37" priority="14">
      <formula>$B37=1</formula>
    </cfRule>
    <cfRule type="expression" dxfId="36" priority="15">
      <formula>$B37=2</formula>
    </cfRule>
    <cfRule type="expression" dxfId="35" priority="16">
      <formula>$B37=3</formula>
    </cfRule>
    <cfRule type="expression" dxfId="34" priority="17">
      <formula>$B37=4</formula>
    </cfRule>
    <cfRule type="expression" dxfId="33" priority="18">
      <formula>$B37=5</formula>
    </cfRule>
    <cfRule type="expression" dxfId="32" priority="19">
      <formula>$B37=6</formula>
    </cfRule>
    <cfRule type="expression" dxfId="31" priority="20">
      <formula>$B37=7</formula>
    </cfRule>
    <cfRule type="expression" dxfId="30" priority="21">
      <formula>$B37=8</formula>
    </cfRule>
    <cfRule type="expression" dxfId="29" priority="22">
      <formula>$B37=9</formula>
    </cfRule>
    <cfRule type="expression" dxfId="28" priority="23">
      <formula>$B37=10</formula>
    </cfRule>
  </conditionalFormatting>
  <conditionalFormatting sqref="B37:E76 I37:K76">
    <cfRule type="expression" dxfId="27" priority="3">
      <formula>AND($N37&lt;&gt;10,$N37&lt;&gt;3,B37="")=TRUE</formula>
    </cfRule>
  </conditionalFormatting>
  <conditionalFormatting sqref="F37:H76">
    <cfRule type="expression" dxfId="26" priority="24">
      <formula>$N37&lt;&gt;10</formula>
    </cfRule>
  </conditionalFormatting>
  <conditionalFormatting sqref="I12:I15">
    <cfRule type="containsText" dxfId="25" priority="27" operator="containsText" text="Požadované">
      <formula>NOT(ISERROR(SEARCH("Požadované",I12)))</formula>
    </cfRule>
    <cfRule type="containsText" dxfId="24" priority="28" operator="containsText" text="Splněno">
      <formula>NOT(ISERROR(SEARCH("Splněno",I12)))</formula>
    </cfRule>
  </conditionalFormatting>
  <conditionalFormatting sqref="J16:M17">
    <cfRule type="containsText" dxfId="23" priority="25" operator="containsText" text="Ne">
      <formula>NOT(ISERROR(SEARCH("Ne",J16)))</formula>
    </cfRule>
    <cfRule type="containsText" dxfId="22" priority="26" operator="containsText" text="ANO">
      <formula>NOT(ISERROR(SEARCH("ANO",J16)))</formula>
    </cfRule>
  </conditionalFormatting>
  <dataValidations xWindow="1094" yWindow="406" count="8">
    <dataValidation type="list" allowBlank="1" showInputMessage="1" showErrorMessage="1" prompt="Vyberte z nabídky" sqref="D26 D37:D1048576" xr:uid="{A1716400-2CFE-44F0-A8E3-35AD021DE9CA}">
      <formula1>"prezenční,hybridní,online"</formula1>
    </dataValidation>
    <dataValidation type="whole" allowBlank="1" showInputMessage="1" showErrorMessage="1" prompt="Uvádějte celá čísla." sqref="E26 K26:L26 E77:E1048576 K37:K1048576" xr:uid="{CF81A092-A3D4-42B4-96D3-0D4423C62D44}">
      <formula1>0</formula1>
      <formula2>10000</formula2>
    </dataValidation>
    <dataValidation type="list" allowBlank="1" showInputMessage="1" showErrorMessage="1" prompt="Vyberte jedno převažující téma" sqref="I26 I37:I1048576" xr:uid="{443EAA3F-681D-464B-817C-6292DD6173FA}">
      <mc:AlternateContent xmlns:x12ac="http://schemas.microsoft.com/office/spreadsheetml/2011/1/ac" xmlns:mc="http://schemas.openxmlformats.org/markup-compatibility/2006">
        <mc:Choice Requires="x12ac">
          <x12ac:list>význam kurikulárních dokumentů,úprava ŠVP,inovace ŠVP a zavádění inovativních metod,"inovace ŠVP a vize, klima školy",formativní přístup a hodnocení,reflexe implementace ŠVP a autoevaluace,ostatní témata v kontextu inovace ŠVP</x12ac:list>
        </mc:Choice>
        <mc:Fallback>
          <formula1>"význam kurikulárních dokumentů,úprava ŠVP,inovace ŠVP a zavádění inovativních metod,inovace ŠVP a vize, klima školy,formativní přístup a hodnocení,reflexe implementace ŠVP a autoevaluace,ostatní témata v kontextu inovace ŠVP"</formula1>
        </mc:Fallback>
      </mc:AlternateContent>
    </dataValidation>
    <dataValidation type="list" allowBlank="1" showInputMessage="1" showErrorMessage="1" prompt="Vyberte z nabídky" sqref="J26 J37:J1048576" xr:uid="{FA2CBFD3-298D-42F0-9C70-E767E2457C28}">
      <formula1>"individuální konzultace,mentoring a koučing,náslechy a facilitace,skupinové konzultace,tandem,workshop,zavádění prvků učící se komunity / kolegiální podpora,ostatní"</formula1>
    </dataValidation>
    <dataValidation type="textLength" errorStyle="warning" operator="equal" allowBlank="1" showInputMessage="1" showErrorMessage="1" error="Uveďte devítimistný kód!" prompt="Zadejte celý - devítimístný - kód v souladu s platným rejstříkem škol." sqref="H7:M7" xr:uid="{58E1C8AF-7376-427B-80D6-AB2E7CB48764}">
      <formula1>9</formula1>
    </dataValidation>
    <dataValidation type="list" allowBlank="1" showInputMessage="1" showErrorMessage="1" prompt="Vyberte z nabídky." sqref="H9:M9" xr:uid="{3831F1FE-3ADA-4CB3-B214-39DC76330E53}">
      <mc:AlternateContent xmlns:x12ac="http://schemas.microsoft.com/office/spreadsheetml/2011/1/ac" xmlns:mc="http://schemas.openxmlformats.org/markup-compatibility/2006">
        <mc:Choice Requires="x12ac">
          <x12ac:list>MŠ,ZŠ,malotřídní ZŠ,gymnázium – samostatně,"SŠ (SOŠ, SOU, OU, konzervatoř a jiné)","gymnázium a SŠ (SOŠ, SOU, OU, konzervatoř a jiné)",ostatní</x12ac:list>
        </mc:Choice>
        <mc:Fallback>
          <formula1>"MŠ,ZŠ,malotřídní ZŠ,gymnázium – samostatně,SŠ (SOŠ, SOU, OU, konzervatoř a jiné),gymnázium a SŠ (SOŠ, SOU, OU, konzervatoř a jiné),ostatní"</formula1>
        </mc:Fallback>
      </mc:AlternateContent>
    </dataValidation>
    <dataValidation type="whole" allowBlank="1" showInputMessage="1" showErrorMessage="1" prompt="Zadejte jen číslo (např. 1)" sqref="B37:B78" xr:uid="{82DABDDA-37C0-4C5A-BFD8-B45964E3D055}">
      <formula1>1</formula1>
      <formula2>100</formula2>
    </dataValidation>
    <dataValidation type="whole" allowBlank="1" showInputMessage="1" showErrorMessage="1" prompt="Počet všech pedagogů školy k danému datu zaměstnaných na PS, DPČ a DPP. Uvádějte celá čísla." sqref="E37:E76" xr:uid="{E4BC37F6-2925-49A1-A86E-B81CEC0D24A5}">
      <formula1>0</formula1>
      <formula2>10000</formula2>
    </dataValidation>
  </dataValidations>
  <printOptions horizontalCentered="1"/>
  <pageMargins left="0.39370078740157483" right="0.39370078740157483" top="0.59055118110236227" bottom="0.59055118110236227" header="0.11811023622047245" footer="0.11811023622047245"/>
  <pageSetup paperSize="9" orientation="landscape" r:id="rId1"/>
  <headerFooter>
    <oddHeader>&amp;C&amp;"-,Kurzíva"&amp;10&amp;K00-043Tabulka č. 2 - List A
Výkaz o poskytnutí balíčku podpory</oddHeader>
    <oddFooter>&amp;C&amp;"-,Kurzíva"&amp;10&amp;K00-044&amp;P</oddFooter>
  </headerFooter>
  <rowBreaks count="2" manualBreakCount="2">
    <brk id="18" max="16383" man="1"/>
    <brk id="34" max="16383" man="1"/>
  </rowBreaks>
  <ignoredErrors>
    <ignoredError sqref="H41:H76"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D29B1-0B74-4C12-BB86-CCB252BA437E}">
  <dimension ref="A1:AS163"/>
  <sheetViews>
    <sheetView zoomScaleNormal="100" workbookViewId="0">
      <selection activeCell="F14" sqref="F14:N19"/>
    </sheetView>
  </sheetViews>
  <sheetFormatPr defaultColWidth="9.140625" defaultRowHeight="12.75" x14ac:dyDescent="0.25"/>
  <cols>
    <col min="1" max="1" width="6.42578125" style="29" customWidth="1"/>
    <col min="2" max="2" width="10.7109375" style="33" customWidth="1"/>
    <col min="3" max="3" width="20.7109375" style="33" customWidth="1"/>
    <col min="4" max="4" width="9.42578125" style="34" customWidth="1"/>
    <col min="5" max="5" width="9.42578125" style="33" customWidth="1"/>
    <col min="6" max="6" width="11.85546875" style="35" customWidth="1"/>
    <col min="7" max="8" width="11.85546875" style="33" customWidth="1"/>
    <col min="9" max="11" width="11.85546875" style="35" customWidth="1"/>
    <col min="12" max="12" width="11.85546875" style="33" customWidth="1"/>
    <col min="13" max="13" width="11.85546875" style="35" customWidth="1"/>
    <col min="14" max="45" width="11.85546875" style="32" customWidth="1"/>
    <col min="46" max="16384" width="9.140625" style="32"/>
  </cols>
  <sheetData>
    <row r="1" spans="1:45" s="25" customFormat="1" ht="44.25" customHeight="1" x14ac:dyDescent="0.25">
      <c r="A1" s="142" t="s">
        <v>278</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row>
    <row r="2" spans="1:45" s="25" customFormat="1" x14ac:dyDescent="0.25">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1:45" s="39" customFormat="1" ht="30" customHeight="1" x14ac:dyDescent="0.25">
      <c r="A3" s="132" t="s">
        <v>37</v>
      </c>
      <c r="B3" s="133"/>
      <c r="C3" s="133"/>
      <c r="D3" s="133"/>
      <c r="E3" s="134"/>
      <c r="F3" s="126">
        <f>'2A - Výkaz balíčku podpory'!H3</f>
        <v>0</v>
      </c>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8"/>
    </row>
    <row r="4" spans="1:45" s="39" customFormat="1" ht="30" customHeight="1" x14ac:dyDescent="0.25">
      <c r="A4" s="132" t="s">
        <v>38</v>
      </c>
      <c r="B4" s="133"/>
      <c r="C4" s="133"/>
      <c r="D4" s="133"/>
      <c r="E4" s="134"/>
      <c r="F4" s="126">
        <f>'2A - Výkaz balíčku podpory'!H4</f>
        <v>0</v>
      </c>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8"/>
    </row>
    <row r="5" spans="1:45" s="39" customFormat="1" ht="30" customHeight="1" x14ac:dyDescent="0.25">
      <c r="A5" s="132" t="s">
        <v>39</v>
      </c>
      <c r="B5" s="133"/>
      <c r="C5" s="133"/>
      <c r="D5" s="133"/>
      <c r="E5" s="134"/>
      <c r="F5" s="126">
        <f>'2A - Výkaz balíčku podpory'!H5</f>
        <v>0</v>
      </c>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8"/>
    </row>
    <row r="6" spans="1:45" s="39" customFormat="1" ht="30" customHeight="1" x14ac:dyDescent="0.25">
      <c r="A6" s="132" t="s">
        <v>40</v>
      </c>
      <c r="B6" s="133"/>
      <c r="C6" s="133"/>
      <c r="D6" s="133"/>
      <c r="E6" s="134"/>
      <c r="F6" s="126">
        <f>'2A - Výkaz balíčku podpory'!H6</f>
        <v>0</v>
      </c>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8"/>
    </row>
    <row r="7" spans="1:45" s="39" customFormat="1" ht="30" customHeight="1" x14ac:dyDescent="0.25">
      <c r="A7" s="132" t="s">
        <v>41</v>
      </c>
      <c r="B7" s="133"/>
      <c r="C7" s="133"/>
      <c r="D7" s="133"/>
      <c r="E7" s="134"/>
      <c r="F7" s="126">
        <f>'2A - Výkaz balíčku podpory'!H7</f>
        <v>0</v>
      </c>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8"/>
    </row>
    <row r="8" spans="1:45" s="25" customFormat="1" x14ac:dyDescent="0.25">
      <c r="A8" s="141"/>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row>
    <row r="9" spans="1:45" s="22" customFormat="1" ht="15" hidden="1" customHeight="1" x14ac:dyDescent="0.25">
      <c r="A9" s="135" t="s">
        <v>84</v>
      </c>
      <c r="B9" s="135"/>
      <c r="C9" s="135"/>
      <c r="D9" s="135"/>
      <c r="E9" s="64"/>
      <c r="F9" s="63">
        <f>VLOOKUP(F$10,'2A - Výkaz balíčku podpory'!$A$37:$N$76,11,FALSE)</f>
        <v>0</v>
      </c>
      <c r="G9" s="63">
        <f>VLOOKUP(G$10,'2A - Výkaz balíčku podpory'!$A$37:$N$76,11,FALSE)</f>
        <v>0</v>
      </c>
      <c r="H9" s="63">
        <f>VLOOKUP(H$10,'2A - Výkaz balíčku podpory'!$A$37:$N$76,11,FALSE)</f>
        <v>0</v>
      </c>
      <c r="I9" s="63">
        <f>VLOOKUP(I$10,'2A - Výkaz balíčku podpory'!$A$37:$N$76,11,FALSE)</f>
        <v>0</v>
      </c>
      <c r="J9" s="63">
        <f>VLOOKUP(J$10,'2A - Výkaz balíčku podpory'!$A$37:$N$76,11,FALSE)</f>
        <v>0</v>
      </c>
      <c r="K9" s="63">
        <f>VLOOKUP(K$10,'2A - Výkaz balíčku podpory'!$A$37:$N$76,11,FALSE)</f>
        <v>0</v>
      </c>
      <c r="L9" s="63">
        <f>VLOOKUP(L$10,'2A - Výkaz balíčku podpory'!$A$37:$N$76,11,FALSE)</f>
        <v>0</v>
      </c>
      <c r="M9" s="63">
        <f>VLOOKUP(M$10,'2A - Výkaz balíčku podpory'!$A$37:$N$76,11,FALSE)</f>
        <v>0</v>
      </c>
      <c r="N9" s="63">
        <f>VLOOKUP(N$10,'2A - Výkaz balíčku podpory'!$A$37:$N$76,11,FALSE)</f>
        <v>0</v>
      </c>
      <c r="O9" s="63">
        <f>VLOOKUP(O$10,'2A - Výkaz balíčku podpory'!$A$37:$N$76,11,FALSE)</f>
        <v>0</v>
      </c>
      <c r="P9" s="63">
        <f>VLOOKUP(P$10,'2A - Výkaz balíčku podpory'!$A$37:$N$76,11,FALSE)</f>
        <v>0</v>
      </c>
      <c r="Q9" s="63">
        <f>VLOOKUP(Q$10,'2A - Výkaz balíčku podpory'!$A$37:$N$76,11,FALSE)</f>
        <v>0</v>
      </c>
      <c r="R9" s="63">
        <f>VLOOKUP(R$10,'2A - Výkaz balíčku podpory'!$A$37:$N$76,11,FALSE)</f>
        <v>0</v>
      </c>
      <c r="S9" s="63">
        <f>VLOOKUP(S$10,'2A - Výkaz balíčku podpory'!$A$37:$N$76,11,FALSE)</f>
        <v>0</v>
      </c>
      <c r="T9" s="63">
        <f>VLOOKUP(T$10,'2A - Výkaz balíčku podpory'!$A$37:$N$76,11,FALSE)</f>
        <v>0</v>
      </c>
      <c r="U9" s="63">
        <f>VLOOKUP(U$10,'2A - Výkaz balíčku podpory'!$A$37:$N$76,11,FALSE)</f>
        <v>0</v>
      </c>
      <c r="V9" s="63">
        <f>VLOOKUP(V$10,'2A - Výkaz balíčku podpory'!$A$37:$N$76,11,FALSE)</f>
        <v>0</v>
      </c>
      <c r="W9" s="63">
        <f>VLOOKUP(W$10,'2A - Výkaz balíčku podpory'!$A$37:$N$76,11,FALSE)</f>
        <v>0</v>
      </c>
      <c r="X9" s="63">
        <f>VLOOKUP(X$10,'2A - Výkaz balíčku podpory'!$A$37:$N$76,11,FALSE)</f>
        <v>0</v>
      </c>
      <c r="Y9" s="63">
        <f>VLOOKUP(Y$10,'2A - Výkaz balíčku podpory'!$A$37:$N$76,11,FALSE)</f>
        <v>0</v>
      </c>
      <c r="Z9" s="63">
        <f>VLOOKUP(Z$10,'2A - Výkaz balíčku podpory'!$A$37:$N$76,11,FALSE)</f>
        <v>0</v>
      </c>
      <c r="AA9" s="63">
        <f>VLOOKUP(AA$10,'2A - Výkaz balíčku podpory'!$A$37:$N$76,11,FALSE)</f>
        <v>0</v>
      </c>
      <c r="AB9" s="63">
        <f>VLOOKUP(AB$10,'2A - Výkaz balíčku podpory'!$A$37:$N$76,11,FALSE)</f>
        <v>0</v>
      </c>
      <c r="AC9" s="63">
        <f>VLOOKUP(AC$10,'2A - Výkaz balíčku podpory'!$A$37:$N$76,11,FALSE)</f>
        <v>0</v>
      </c>
      <c r="AD9" s="63">
        <f>VLOOKUP(AD$10,'2A - Výkaz balíčku podpory'!$A$37:$N$76,11,FALSE)</f>
        <v>0</v>
      </c>
      <c r="AE9" s="63">
        <f>VLOOKUP(AE$10,'2A - Výkaz balíčku podpory'!$A$37:$N$76,11,FALSE)</f>
        <v>0</v>
      </c>
      <c r="AF9" s="63">
        <f>VLOOKUP(AF$10,'2A - Výkaz balíčku podpory'!$A$37:$N$76,11,FALSE)</f>
        <v>0</v>
      </c>
      <c r="AG9" s="63">
        <f>VLOOKUP(AG$10,'2A - Výkaz balíčku podpory'!$A$37:$N$76,11,FALSE)</f>
        <v>0</v>
      </c>
      <c r="AH9" s="63">
        <f>VLOOKUP(AH$10,'2A - Výkaz balíčku podpory'!$A$37:$N$76,11,FALSE)</f>
        <v>0</v>
      </c>
      <c r="AI9" s="63">
        <f>VLOOKUP(AI$10,'2A - Výkaz balíčku podpory'!$A$37:$N$76,11,FALSE)</f>
        <v>0</v>
      </c>
      <c r="AJ9" s="63">
        <f>VLOOKUP(AJ$10,'2A - Výkaz balíčku podpory'!$A$37:$N$76,11,FALSE)</f>
        <v>0</v>
      </c>
      <c r="AK9" s="63">
        <f>VLOOKUP(AK$10,'2A - Výkaz balíčku podpory'!$A$37:$N$76,11,FALSE)</f>
        <v>0</v>
      </c>
      <c r="AL9" s="63">
        <f>VLOOKUP(AL$10,'2A - Výkaz balíčku podpory'!$A$37:$N$76,11,FALSE)</f>
        <v>0</v>
      </c>
      <c r="AM9" s="63">
        <f>VLOOKUP(AM$10,'2A - Výkaz balíčku podpory'!$A$37:$N$76,11,FALSE)</f>
        <v>0</v>
      </c>
      <c r="AN9" s="63">
        <f>VLOOKUP(AN$10,'2A - Výkaz balíčku podpory'!$A$37:$N$76,11,FALSE)</f>
        <v>0</v>
      </c>
      <c r="AO9" s="63">
        <f>VLOOKUP(AO$10,'2A - Výkaz balíčku podpory'!$A$37:$N$76,11,FALSE)</f>
        <v>0</v>
      </c>
      <c r="AP9" s="63">
        <f>VLOOKUP(AP$10,'2A - Výkaz balíčku podpory'!$A$37:$N$76,11,FALSE)</f>
        <v>0</v>
      </c>
      <c r="AQ9" s="63">
        <f>VLOOKUP(AQ$10,'2A - Výkaz balíčku podpory'!$A$37:$N$76,11,FALSE)</f>
        <v>0</v>
      </c>
      <c r="AR9" s="63">
        <f>VLOOKUP(AR$10,'2A - Výkaz balíčku podpory'!$A$37:$N$76,11,FALSE)</f>
        <v>0</v>
      </c>
      <c r="AS9" s="63">
        <f>VLOOKUP(AS$10,'2A - Výkaz balíčku podpory'!$A$37:$N$76,11,FALSE)</f>
        <v>0</v>
      </c>
    </row>
    <row r="10" spans="1:45" s="27" customFormat="1" ht="12.75" hidden="1" customHeight="1" x14ac:dyDescent="0.25">
      <c r="A10" s="136"/>
      <c r="B10" s="136"/>
      <c r="C10" s="136"/>
      <c r="D10" s="136"/>
      <c r="E10" s="65"/>
      <c r="F10" s="26" t="s">
        <v>29</v>
      </c>
      <c r="G10" s="26" t="s">
        <v>43</v>
      </c>
      <c r="H10" s="26" t="s">
        <v>30</v>
      </c>
      <c r="I10" s="26" t="s">
        <v>33</v>
      </c>
      <c r="J10" s="26" t="s">
        <v>44</v>
      </c>
      <c r="K10" s="26" t="s">
        <v>45</v>
      </c>
      <c r="L10" s="26" t="s">
        <v>46</v>
      </c>
      <c r="M10" s="26" t="s">
        <v>47</v>
      </c>
      <c r="N10" s="26" t="s">
        <v>48</v>
      </c>
      <c r="O10" s="26" t="s">
        <v>49</v>
      </c>
      <c r="P10" s="26" t="s">
        <v>50</v>
      </c>
      <c r="Q10" s="26" t="s">
        <v>51</v>
      </c>
      <c r="R10" s="26" t="s">
        <v>52</v>
      </c>
      <c r="S10" s="26" t="s">
        <v>53</v>
      </c>
      <c r="T10" s="26" t="s">
        <v>54</v>
      </c>
      <c r="U10" s="26" t="s">
        <v>55</v>
      </c>
      <c r="V10" s="26" t="s">
        <v>56</v>
      </c>
      <c r="W10" s="26" t="s">
        <v>57</v>
      </c>
      <c r="X10" s="26" t="s">
        <v>58</v>
      </c>
      <c r="Y10" s="26" t="s">
        <v>59</v>
      </c>
      <c r="Z10" s="26" t="s">
        <v>60</v>
      </c>
      <c r="AA10" s="26" t="s">
        <v>61</v>
      </c>
      <c r="AB10" s="26" t="s">
        <v>62</v>
      </c>
      <c r="AC10" s="26" t="s">
        <v>63</v>
      </c>
      <c r="AD10" s="26" t="s">
        <v>64</v>
      </c>
      <c r="AE10" s="26" t="s">
        <v>65</v>
      </c>
      <c r="AF10" s="26" t="s">
        <v>66</v>
      </c>
      <c r="AG10" s="26" t="s">
        <v>67</v>
      </c>
      <c r="AH10" s="26" t="s">
        <v>68</v>
      </c>
      <c r="AI10" s="26" t="s">
        <v>69</v>
      </c>
      <c r="AJ10" s="26" t="s">
        <v>70</v>
      </c>
      <c r="AK10" s="26" t="s">
        <v>71</v>
      </c>
      <c r="AL10" s="26" t="s">
        <v>72</v>
      </c>
      <c r="AM10" s="26" t="s">
        <v>73</v>
      </c>
      <c r="AN10" s="26" t="s">
        <v>74</v>
      </c>
      <c r="AO10" s="26" t="s">
        <v>75</v>
      </c>
      <c r="AP10" s="26" t="s">
        <v>76</v>
      </c>
      <c r="AQ10" s="26" t="s">
        <v>77</v>
      </c>
      <c r="AR10" s="26" t="s">
        <v>78</v>
      </c>
      <c r="AS10" s="26" t="s">
        <v>79</v>
      </c>
    </row>
    <row r="11" spans="1:45" s="29" customFormat="1" x14ac:dyDescent="0.25">
      <c r="A11" s="88" t="s">
        <v>27</v>
      </c>
      <c r="B11" s="88" t="s">
        <v>82</v>
      </c>
      <c r="C11" s="88" t="s">
        <v>83</v>
      </c>
      <c r="D11" s="137" t="s">
        <v>195</v>
      </c>
      <c r="E11" s="129" t="s">
        <v>266</v>
      </c>
      <c r="F11" s="28" t="s">
        <v>196</v>
      </c>
      <c r="G11" s="28" t="s">
        <v>196</v>
      </c>
      <c r="H11" s="28" t="s">
        <v>196</v>
      </c>
      <c r="I11" s="28" t="s">
        <v>196</v>
      </c>
      <c r="J11" s="28" t="s">
        <v>196</v>
      </c>
      <c r="K11" s="28" t="s">
        <v>196</v>
      </c>
      <c r="L11" s="28" t="s">
        <v>196</v>
      </c>
      <c r="M11" s="28" t="s">
        <v>196</v>
      </c>
      <c r="N11" s="28" t="s">
        <v>196</v>
      </c>
      <c r="O11" s="28" t="s">
        <v>196</v>
      </c>
      <c r="P11" s="28" t="s">
        <v>196</v>
      </c>
      <c r="Q11" s="28" t="s">
        <v>196</v>
      </c>
      <c r="R11" s="28" t="s">
        <v>196</v>
      </c>
      <c r="S11" s="28" t="s">
        <v>196</v>
      </c>
      <c r="T11" s="28" t="s">
        <v>196</v>
      </c>
      <c r="U11" s="28" t="s">
        <v>196</v>
      </c>
      <c r="V11" s="28" t="s">
        <v>196</v>
      </c>
      <c r="W11" s="28" t="s">
        <v>196</v>
      </c>
      <c r="X11" s="28" t="s">
        <v>196</v>
      </c>
      <c r="Y11" s="28" t="s">
        <v>196</v>
      </c>
      <c r="Z11" s="28" t="s">
        <v>196</v>
      </c>
      <c r="AA11" s="28" t="s">
        <v>196</v>
      </c>
      <c r="AB11" s="28" t="s">
        <v>196</v>
      </c>
      <c r="AC11" s="28" t="s">
        <v>196</v>
      </c>
      <c r="AD11" s="28" t="s">
        <v>196</v>
      </c>
      <c r="AE11" s="28" t="s">
        <v>196</v>
      </c>
      <c r="AF11" s="28" t="s">
        <v>196</v>
      </c>
      <c r="AG11" s="28" t="s">
        <v>196</v>
      </c>
      <c r="AH11" s="28" t="s">
        <v>196</v>
      </c>
      <c r="AI11" s="28" t="s">
        <v>196</v>
      </c>
      <c r="AJ11" s="28" t="s">
        <v>196</v>
      </c>
      <c r="AK11" s="28" t="s">
        <v>196</v>
      </c>
      <c r="AL11" s="28" t="s">
        <v>196</v>
      </c>
      <c r="AM11" s="28" t="s">
        <v>196</v>
      </c>
      <c r="AN11" s="28" t="s">
        <v>196</v>
      </c>
      <c r="AO11" s="28" t="s">
        <v>196</v>
      </c>
      <c r="AP11" s="28" t="s">
        <v>196</v>
      </c>
      <c r="AQ11" s="28" t="s">
        <v>196</v>
      </c>
      <c r="AR11" s="28" t="s">
        <v>196</v>
      </c>
      <c r="AS11" s="28" t="s">
        <v>196</v>
      </c>
    </row>
    <row r="12" spans="1:45" s="29" customFormat="1" x14ac:dyDescent="0.25">
      <c r="A12" s="140"/>
      <c r="B12" s="140"/>
      <c r="C12" s="140"/>
      <c r="D12" s="138"/>
      <c r="E12" s="130"/>
      <c r="F12" s="30" t="str">
        <f>IF(VLOOKUP(F$10,'2A - Výkaz balíčku podpory'!$A$37:$N$76,14,FALSE)=10,VLOOKUP(F$10,'2A - Výkaz balíčku podpory'!$A$37:$N$76,3,FALSE),"")</f>
        <v/>
      </c>
      <c r="G12" s="30" t="str">
        <f>IF(VLOOKUP(G$10,'2A - Výkaz balíčku podpory'!$A$37:$N$76,14,FALSE)=10,VLOOKUP(G$10,'2A - Výkaz balíčku podpory'!$A$37:$N$76,3,FALSE),"")</f>
        <v/>
      </c>
      <c r="H12" s="30" t="str">
        <f>IF(VLOOKUP(H$10,'2A - Výkaz balíčku podpory'!$A$37:$N$76,14,FALSE)=10,VLOOKUP(H$10,'2A - Výkaz balíčku podpory'!$A$37:$N$76,3,FALSE),"")</f>
        <v/>
      </c>
      <c r="I12" s="30" t="str">
        <f>IF(VLOOKUP(I$10,'2A - Výkaz balíčku podpory'!$A$37:$N$76,14,FALSE)=10,VLOOKUP(I$10,'2A - Výkaz balíčku podpory'!$A$37:$N$76,3,FALSE),"")</f>
        <v/>
      </c>
      <c r="J12" s="30" t="str">
        <f>IF(VLOOKUP(J$10,'2A - Výkaz balíčku podpory'!$A$37:$N$76,14,FALSE)=10,VLOOKUP(J$10,'2A - Výkaz balíčku podpory'!$A$37:$N$76,3,FALSE),"")</f>
        <v/>
      </c>
      <c r="K12" s="30" t="str">
        <f>IF(VLOOKUP(K$10,'2A - Výkaz balíčku podpory'!$A$37:$N$76,14,FALSE)=10,VLOOKUP(K$10,'2A - Výkaz balíčku podpory'!$A$37:$N$76,3,FALSE),"")</f>
        <v/>
      </c>
      <c r="L12" s="30" t="str">
        <f>IF(VLOOKUP(L$10,'2A - Výkaz balíčku podpory'!$A$37:$N$76,14,FALSE)=10,VLOOKUP(L$10,'2A - Výkaz balíčku podpory'!$A$37:$N$76,3,FALSE),"")</f>
        <v/>
      </c>
      <c r="M12" s="30" t="str">
        <f>IF(VLOOKUP(M$10,'2A - Výkaz balíčku podpory'!$A$37:$N$76,14,FALSE)=10,VLOOKUP(M$10,'2A - Výkaz balíčku podpory'!$A$37:$N$76,3,FALSE),"")</f>
        <v/>
      </c>
      <c r="N12" s="30" t="str">
        <f>IF(VLOOKUP(N$10,'2A - Výkaz balíčku podpory'!$A$37:$N$76,14,FALSE)=10,VLOOKUP(N$10,'2A - Výkaz balíčku podpory'!$A$37:$N$76,3,FALSE),"")</f>
        <v/>
      </c>
      <c r="O12" s="30" t="str">
        <f>IF(VLOOKUP(O$10,'2A - Výkaz balíčku podpory'!$A$37:$N$76,14,FALSE)=10,VLOOKUP(O$10,'2A - Výkaz balíčku podpory'!$A$37:$N$76,3,FALSE),"")</f>
        <v/>
      </c>
      <c r="P12" s="30" t="str">
        <f>IF(VLOOKUP(P$10,'2A - Výkaz balíčku podpory'!$A$37:$N$76,14,FALSE)=10,VLOOKUP(P$10,'2A - Výkaz balíčku podpory'!$A$37:$N$76,3,FALSE),"")</f>
        <v/>
      </c>
      <c r="Q12" s="30" t="str">
        <f>IF(VLOOKUP(Q$10,'2A - Výkaz balíčku podpory'!$A$37:$N$76,14,FALSE)=10,VLOOKUP(Q$10,'2A - Výkaz balíčku podpory'!$A$37:$N$76,3,FALSE),"")</f>
        <v/>
      </c>
      <c r="R12" s="30" t="str">
        <f>IF(VLOOKUP(R$10,'2A - Výkaz balíčku podpory'!$A$37:$N$76,14,FALSE)=10,VLOOKUP(R$10,'2A - Výkaz balíčku podpory'!$A$37:$N$76,3,FALSE),"")</f>
        <v/>
      </c>
      <c r="S12" s="30" t="str">
        <f>IF(VLOOKUP(S$10,'2A - Výkaz balíčku podpory'!$A$37:$N$76,14,FALSE)=10,VLOOKUP(S$10,'2A - Výkaz balíčku podpory'!$A$37:$N$76,3,FALSE),"")</f>
        <v/>
      </c>
      <c r="T12" s="30" t="str">
        <f>IF(VLOOKUP(T$10,'2A - Výkaz balíčku podpory'!$A$37:$N$76,14,FALSE)=10,VLOOKUP(T$10,'2A - Výkaz balíčku podpory'!$A$37:$N$76,3,FALSE),"")</f>
        <v/>
      </c>
      <c r="U12" s="30" t="str">
        <f>IF(VLOOKUP(U$10,'2A - Výkaz balíčku podpory'!$A$37:$N$76,14,FALSE)=10,VLOOKUP(U$10,'2A - Výkaz balíčku podpory'!$A$37:$N$76,3,FALSE),"")</f>
        <v/>
      </c>
      <c r="V12" s="30" t="str">
        <f>IF(VLOOKUP(V$10,'2A - Výkaz balíčku podpory'!$A$37:$N$76,14,FALSE)=10,VLOOKUP(V$10,'2A - Výkaz balíčku podpory'!$A$37:$N$76,3,FALSE),"")</f>
        <v/>
      </c>
      <c r="W12" s="30" t="str">
        <f>IF(VLOOKUP(W$10,'2A - Výkaz balíčku podpory'!$A$37:$N$76,14,FALSE)=10,VLOOKUP(W$10,'2A - Výkaz balíčku podpory'!$A$37:$N$76,3,FALSE),"")</f>
        <v/>
      </c>
      <c r="X12" s="30" t="str">
        <f>IF(VLOOKUP(X$10,'2A - Výkaz balíčku podpory'!$A$37:$N$76,14,FALSE)=10,VLOOKUP(X$10,'2A - Výkaz balíčku podpory'!$A$37:$N$76,3,FALSE),"")</f>
        <v/>
      </c>
      <c r="Y12" s="30" t="str">
        <f>IF(VLOOKUP(Y$10,'2A - Výkaz balíčku podpory'!$A$37:$N$76,14,FALSE)=10,VLOOKUP(Y$10,'2A - Výkaz balíčku podpory'!$A$37:$N$76,3,FALSE),"")</f>
        <v/>
      </c>
      <c r="Z12" s="30" t="str">
        <f>IF(VLOOKUP(Z$10,'2A - Výkaz balíčku podpory'!$A$37:$N$76,14,FALSE)=10,VLOOKUP(Z$10,'2A - Výkaz balíčku podpory'!$A$37:$N$76,3,FALSE),"")</f>
        <v/>
      </c>
      <c r="AA12" s="30" t="str">
        <f>IF(VLOOKUP(AA$10,'2A - Výkaz balíčku podpory'!$A$37:$N$76,14,FALSE)=10,VLOOKUP(AA$10,'2A - Výkaz balíčku podpory'!$A$37:$N$76,3,FALSE),"")</f>
        <v/>
      </c>
      <c r="AB12" s="30" t="str">
        <f>IF(VLOOKUP(AB$10,'2A - Výkaz balíčku podpory'!$A$37:$N$76,14,FALSE)=10,VLOOKUP(AB$10,'2A - Výkaz balíčku podpory'!$A$37:$N$76,3,FALSE),"")</f>
        <v/>
      </c>
      <c r="AC12" s="30" t="str">
        <f>IF(VLOOKUP(AC$10,'2A - Výkaz balíčku podpory'!$A$37:$N$76,14,FALSE)=10,VLOOKUP(AC$10,'2A - Výkaz balíčku podpory'!$A$37:$N$76,3,FALSE),"")</f>
        <v/>
      </c>
      <c r="AD12" s="30" t="str">
        <f>IF(VLOOKUP(AD$10,'2A - Výkaz balíčku podpory'!$A$37:$N$76,14,FALSE)=10,VLOOKUP(AD$10,'2A - Výkaz balíčku podpory'!$A$37:$N$76,3,FALSE),"")</f>
        <v/>
      </c>
      <c r="AE12" s="30" t="str">
        <f>IF(VLOOKUP(AE$10,'2A - Výkaz balíčku podpory'!$A$37:$N$76,14,FALSE)=10,VLOOKUP(AE$10,'2A - Výkaz balíčku podpory'!$A$37:$N$76,3,FALSE),"")</f>
        <v/>
      </c>
      <c r="AF12" s="30" t="str">
        <f>IF(VLOOKUP(AF$10,'2A - Výkaz balíčku podpory'!$A$37:$N$76,14,FALSE)=10,VLOOKUP(AF$10,'2A - Výkaz balíčku podpory'!$A$37:$N$76,3,FALSE),"")</f>
        <v/>
      </c>
      <c r="AG12" s="30" t="str">
        <f>IF(VLOOKUP(AG$10,'2A - Výkaz balíčku podpory'!$A$37:$N$76,14,FALSE)=10,VLOOKUP(AG$10,'2A - Výkaz balíčku podpory'!$A$37:$N$76,3,FALSE),"")</f>
        <v/>
      </c>
      <c r="AH12" s="30" t="str">
        <f>IF(VLOOKUP(AH$10,'2A - Výkaz balíčku podpory'!$A$37:$N$76,14,FALSE)=10,VLOOKUP(AH$10,'2A - Výkaz balíčku podpory'!$A$37:$N$76,3,FALSE),"")</f>
        <v/>
      </c>
      <c r="AI12" s="30" t="str">
        <f>IF(VLOOKUP(AI$10,'2A - Výkaz balíčku podpory'!$A$37:$N$76,14,FALSE)=10,VLOOKUP(AI$10,'2A - Výkaz balíčku podpory'!$A$37:$N$76,3,FALSE),"")</f>
        <v/>
      </c>
      <c r="AJ12" s="30" t="str">
        <f>IF(VLOOKUP(AJ$10,'2A - Výkaz balíčku podpory'!$A$37:$N$76,14,FALSE)=10,VLOOKUP(AJ$10,'2A - Výkaz balíčku podpory'!$A$37:$N$76,3,FALSE),"")</f>
        <v/>
      </c>
      <c r="AK12" s="30" t="str">
        <f>IF(VLOOKUP(AK$10,'2A - Výkaz balíčku podpory'!$A$37:$N$76,14,FALSE)=10,VLOOKUP(AK$10,'2A - Výkaz balíčku podpory'!$A$37:$N$76,3,FALSE),"")</f>
        <v/>
      </c>
      <c r="AL12" s="30" t="str">
        <f>IF(VLOOKUP(AL$10,'2A - Výkaz balíčku podpory'!$A$37:$N$76,14,FALSE)=10,VLOOKUP(AL$10,'2A - Výkaz balíčku podpory'!$A$37:$N$76,3,FALSE),"")</f>
        <v/>
      </c>
      <c r="AM12" s="30" t="str">
        <f>IF(VLOOKUP(AM$10,'2A - Výkaz balíčku podpory'!$A$37:$N$76,14,FALSE)=10,VLOOKUP(AM$10,'2A - Výkaz balíčku podpory'!$A$37:$N$76,3,FALSE),"")</f>
        <v/>
      </c>
      <c r="AN12" s="30" t="str">
        <f>IF(VLOOKUP(AN$10,'2A - Výkaz balíčku podpory'!$A$37:$N$76,14,FALSE)=10,VLOOKUP(AN$10,'2A - Výkaz balíčku podpory'!$A$37:$N$76,3,FALSE),"")</f>
        <v/>
      </c>
      <c r="AO12" s="30" t="str">
        <f>IF(VLOOKUP(AO$10,'2A - Výkaz balíčku podpory'!$A$37:$N$76,14,FALSE)=10,VLOOKUP(AO$10,'2A - Výkaz balíčku podpory'!$A$37:$N$76,3,FALSE),"")</f>
        <v/>
      </c>
      <c r="AP12" s="30" t="str">
        <f>IF(VLOOKUP(AP$10,'2A - Výkaz balíčku podpory'!$A$37:$N$76,14,FALSE)=10,VLOOKUP(AP$10,'2A - Výkaz balíčku podpory'!$A$37:$N$76,3,FALSE),"")</f>
        <v/>
      </c>
      <c r="AQ12" s="30" t="str">
        <f>IF(VLOOKUP(AQ$10,'2A - Výkaz balíčku podpory'!$A$37:$N$76,14,FALSE)=10,VLOOKUP(AQ$10,'2A - Výkaz balíčku podpory'!$A$37:$N$76,3,FALSE),"")</f>
        <v/>
      </c>
      <c r="AR12" s="30" t="str">
        <f>IF(VLOOKUP(AR$10,'2A - Výkaz balíčku podpory'!$A$37:$N$76,14,FALSE)=10,VLOOKUP(AR$10,'2A - Výkaz balíčku podpory'!$A$37:$N$76,3,FALSE),"")</f>
        <v/>
      </c>
      <c r="AS12" s="30" t="str">
        <f>IF(VLOOKUP(AS$10,'2A - Výkaz balíčku podpory'!$A$37:$N$76,14,FALSE)=10,VLOOKUP(AS$10,'2A - Výkaz balíčku podpory'!$A$37:$N$76,3,FALSE),"")</f>
        <v/>
      </c>
    </row>
    <row r="13" spans="1:45" s="29" customFormat="1" x14ac:dyDescent="0.25">
      <c r="A13" s="89"/>
      <c r="B13" s="89"/>
      <c r="C13" s="89"/>
      <c r="D13" s="139"/>
      <c r="E13" s="131"/>
      <c r="F13" s="31" t="str">
        <f>IF(VLOOKUP(F$10,'2A - Výkaz balíčku podpory'!$A$37:$N$76,14,FALSE)=10,CONCATENATE("(ZoR č. ",VLOOKUP(F$10,'2A - Výkaz balíčku podpory'!$A$37:$C$76,2,FALSE),")"),"")</f>
        <v/>
      </c>
      <c r="G13" s="31" t="str">
        <f>IF(VLOOKUP(G$10,'2A - Výkaz balíčku podpory'!$A$37:$N$76,14,FALSE)=10,CONCATENATE("(ZoR č. ",VLOOKUP(G$10,'2A - Výkaz balíčku podpory'!$A$37:$C$76,2,FALSE),")"),"")</f>
        <v/>
      </c>
      <c r="H13" s="31" t="str">
        <f>IF(VLOOKUP(H$10,'2A - Výkaz balíčku podpory'!$A$37:$N$76,14,FALSE)=10,CONCATENATE("(ZoR č. ",VLOOKUP(H$10,'2A - Výkaz balíčku podpory'!$A$37:$C$76,2,FALSE),")"),"")</f>
        <v/>
      </c>
      <c r="I13" s="31" t="str">
        <f>IF(VLOOKUP(I$10,'2A - Výkaz balíčku podpory'!$A$37:$N$76,14,FALSE)=10,CONCATENATE("(ZoR č. ",VLOOKUP(I$10,'2A - Výkaz balíčku podpory'!$A$37:$C$76,2,FALSE),")"),"")</f>
        <v/>
      </c>
      <c r="J13" s="31" t="str">
        <f>IF(VLOOKUP(J$10,'2A - Výkaz balíčku podpory'!$A$37:$N$76,14,FALSE)=10,CONCATENATE("(ZoR č. ",VLOOKUP(J$10,'2A - Výkaz balíčku podpory'!$A$37:$C$76,2,FALSE),")"),"")</f>
        <v/>
      </c>
      <c r="K13" s="31" t="str">
        <f>IF(VLOOKUP(K$10,'2A - Výkaz balíčku podpory'!$A$37:$N$76,14,FALSE)=10,CONCATENATE("(ZoR č. ",VLOOKUP(K$10,'2A - Výkaz balíčku podpory'!$A$37:$C$76,2,FALSE),")"),"")</f>
        <v/>
      </c>
      <c r="L13" s="31" t="str">
        <f>IF(VLOOKUP(L$10,'2A - Výkaz balíčku podpory'!$A$37:$N$76,14,FALSE)=10,CONCATENATE("(ZoR č. ",VLOOKUP(L$10,'2A - Výkaz balíčku podpory'!$A$37:$C$76,2,FALSE),")"),"")</f>
        <v/>
      </c>
      <c r="M13" s="31" t="str">
        <f>IF(VLOOKUP(M$10,'2A - Výkaz balíčku podpory'!$A$37:$N$76,14,FALSE)=10,CONCATENATE("(ZoR č. ",VLOOKUP(M$10,'2A - Výkaz balíčku podpory'!$A$37:$C$76,2,FALSE),")"),"")</f>
        <v/>
      </c>
      <c r="N13" s="31" t="str">
        <f>IF(VLOOKUP(N$10,'2A - Výkaz balíčku podpory'!$A$37:$N$76,14,FALSE)=10,CONCATENATE("(ZoR č. ",VLOOKUP(N$10,'2A - Výkaz balíčku podpory'!$A$37:$C$76,2,FALSE),")"),"")</f>
        <v/>
      </c>
      <c r="O13" s="31" t="str">
        <f>IF(VLOOKUP(O$10,'2A - Výkaz balíčku podpory'!$A$37:$N$76,14,FALSE)=10,CONCATENATE("(ZoR č. ",VLOOKUP(O$10,'2A - Výkaz balíčku podpory'!$A$37:$C$76,2,FALSE),")"),"")</f>
        <v/>
      </c>
      <c r="P13" s="31" t="str">
        <f>IF(VLOOKUP(P$10,'2A - Výkaz balíčku podpory'!$A$37:$N$76,14,FALSE)=10,CONCATENATE("(ZoR č. ",VLOOKUP(P$10,'2A - Výkaz balíčku podpory'!$A$37:$C$76,2,FALSE),")"),"")</f>
        <v/>
      </c>
      <c r="Q13" s="31" t="str">
        <f>IF(VLOOKUP(Q$10,'2A - Výkaz balíčku podpory'!$A$37:$N$76,14,FALSE)=10,CONCATENATE("(ZoR č. ",VLOOKUP(Q$10,'2A - Výkaz balíčku podpory'!$A$37:$C$76,2,FALSE),")"),"")</f>
        <v/>
      </c>
      <c r="R13" s="31" t="str">
        <f>IF(VLOOKUP(R$10,'2A - Výkaz balíčku podpory'!$A$37:$N$76,14,FALSE)=10,CONCATENATE("(ZoR č. ",VLOOKUP(R$10,'2A - Výkaz balíčku podpory'!$A$37:$C$76,2,FALSE),")"),"")</f>
        <v/>
      </c>
      <c r="S13" s="31" t="str">
        <f>IF(VLOOKUP(S$10,'2A - Výkaz balíčku podpory'!$A$37:$N$76,14,FALSE)=10,CONCATENATE("(ZoR č. ",VLOOKUP(S$10,'2A - Výkaz balíčku podpory'!$A$37:$C$76,2,FALSE),")"),"")</f>
        <v/>
      </c>
      <c r="T13" s="31" t="str">
        <f>IF(VLOOKUP(T$10,'2A - Výkaz balíčku podpory'!$A$37:$N$76,14,FALSE)=10,CONCATENATE("(ZoR č. ",VLOOKUP(T$10,'2A - Výkaz balíčku podpory'!$A$37:$C$76,2,FALSE),")"),"")</f>
        <v/>
      </c>
      <c r="U13" s="31" t="str">
        <f>IF(VLOOKUP(U$10,'2A - Výkaz balíčku podpory'!$A$37:$N$76,14,FALSE)=10,CONCATENATE("(ZoR č. ",VLOOKUP(U$10,'2A - Výkaz balíčku podpory'!$A$37:$C$76,2,FALSE),")"),"")</f>
        <v/>
      </c>
      <c r="V13" s="31" t="str">
        <f>IF(VLOOKUP(V$10,'2A - Výkaz balíčku podpory'!$A$37:$N$76,14,FALSE)=10,CONCATENATE("(ZoR č. ",VLOOKUP(V$10,'2A - Výkaz balíčku podpory'!$A$37:$C$76,2,FALSE),")"),"")</f>
        <v/>
      </c>
      <c r="W13" s="31" t="str">
        <f>IF(VLOOKUP(W$10,'2A - Výkaz balíčku podpory'!$A$37:$N$76,14,FALSE)=10,CONCATENATE("(ZoR č. ",VLOOKUP(W$10,'2A - Výkaz balíčku podpory'!$A$37:$C$76,2,FALSE),")"),"")</f>
        <v/>
      </c>
      <c r="X13" s="31" t="str">
        <f>IF(VLOOKUP(X$10,'2A - Výkaz balíčku podpory'!$A$37:$N$76,14,FALSE)=10,CONCATENATE("(ZoR č. ",VLOOKUP(X$10,'2A - Výkaz balíčku podpory'!$A$37:$C$76,2,FALSE),")"),"")</f>
        <v/>
      </c>
      <c r="Y13" s="31" t="str">
        <f>IF(VLOOKUP(Y$10,'2A - Výkaz balíčku podpory'!$A$37:$N$76,14,FALSE)=10,CONCATENATE("(ZoR č. ",VLOOKUP(Y$10,'2A - Výkaz balíčku podpory'!$A$37:$C$76,2,FALSE),")"),"")</f>
        <v/>
      </c>
      <c r="Z13" s="31" t="str">
        <f>IF(VLOOKUP(Z$10,'2A - Výkaz balíčku podpory'!$A$37:$N$76,14,FALSE)=10,CONCATENATE("(ZoR č. ",VLOOKUP(Z$10,'2A - Výkaz balíčku podpory'!$A$37:$C$76,2,FALSE),")"),"")</f>
        <v/>
      </c>
      <c r="AA13" s="31" t="str">
        <f>IF(VLOOKUP(AA$10,'2A - Výkaz balíčku podpory'!$A$37:$N$76,14,FALSE)=10,CONCATENATE("(ZoR č. ",VLOOKUP(AA$10,'2A - Výkaz balíčku podpory'!$A$37:$C$76,2,FALSE),")"),"")</f>
        <v/>
      </c>
      <c r="AB13" s="31" t="str">
        <f>IF(VLOOKUP(AB$10,'2A - Výkaz balíčku podpory'!$A$37:$N$76,14,FALSE)=10,CONCATENATE("(ZoR č. ",VLOOKUP(AB$10,'2A - Výkaz balíčku podpory'!$A$37:$C$76,2,FALSE),")"),"")</f>
        <v/>
      </c>
      <c r="AC13" s="31" t="str">
        <f>IF(VLOOKUP(AC$10,'2A - Výkaz balíčku podpory'!$A$37:$N$76,14,FALSE)=10,CONCATENATE("(ZoR č. ",VLOOKUP(AC$10,'2A - Výkaz balíčku podpory'!$A$37:$C$76,2,FALSE),")"),"")</f>
        <v/>
      </c>
      <c r="AD13" s="31" t="str">
        <f>IF(VLOOKUP(AD$10,'2A - Výkaz balíčku podpory'!$A$37:$N$76,14,FALSE)=10,CONCATENATE("(ZoR č. ",VLOOKUP(AD$10,'2A - Výkaz balíčku podpory'!$A$37:$C$76,2,FALSE),")"),"")</f>
        <v/>
      </c>
      <c r="AE13" s="31" t="str">
        <f>IF(VLOOKUP(AE$10,'2A - Výkaz balíčku podpory'!$A$37:$N$76,14,FALSE)=10,CONCATENATE("(ZoR č. ",VLOOKUP(AE$10,'2A - Výkaz balíčku podpory'!$A$37:$C$76,2,FALSE),")"),"")</f>
        <v/>
      </c>
      <c r="AF13" s="31" t="str">
        <f>IF(VLOOKUP(AF$10,'2A - Výkaz balíčku podpory'!$A$37:$N$76,14,FALSE)=10,CONCATENATE("(ZoR č. ",VLOOKUP(AF$10,'2A - Výkaz balíčku podpory'!$A$37:$C$76,2,FALSE),")"),"")</f>
        <v/>
      </c>
      <c r="AG13" s="31" t="str">
        <f>IF(VLOOKUP(AG$10,'2A - Výkaz balíčku podpory'!$A$37:$N$76,14,FALSE)=10,CONCATENATE("(ZoR č. ",VLOOKUP(AG$10,'2A - Výkaz balíčku podpory'!$A$37:$C$76,2,FALSE),")"),"")</f>
        <v/>
      </c>
      <c r="AH13" s="31" t="str">
        <f>IF(VLOOKUP(AH$10,'2A - Výkaz balíčku podpory'!$A$37:$N$76,14,FALSE)=10,CONCATENATE("(ZoR č. ",VLOOKUP(AH$10,'2A - Výkaz balíčku podpory'!$A$37:$C$76,2,FALSE),")"),"")</f>
        <v/>
      </c>
      <c r="AI13" s="31" t="str">
        <f>IF(VLOOKUP(AI$10,'2A - Výkaz balíčku podpory'!$A$37:$N$76,14,FALSE)=10,CONCATENATE("(ZoR č. ",VLOOKUP(AI$10,'2A - Výkaz balíčku podpory'!$A$37:$C$76,2,FALSE),")"),"")</f>
        <v/>
      </c>
      <c r="AJ13" s="31" t="str">
        <f>IF(VLOOKUP(AJ$10,'2A - Výkaz balíčku podpory'!$A$37:$N$76,14,FALSE)=10,CONCATENATE("(ZoR č. ",VLOOKUP(AJ$10,'2A - Výkaz balíčku podpory'!$A$37:$C$76,2,FALSE),")"),"")</f>
        <v/>
      </c>
      <c r="AK13" s="31" t="str">
        <f>IF(VLOOKUP(AK$10,'2A - Výkaz balíčku podpory'!$A$37:$N$76,14,FALSE)=10,CONCATENATE("(ZoR č. ",VLOOKUP(AK$10,'2A - Výkaz balíčku podpory'!$A$37:$C$76,2,FALSE),")"),"")</f>
        <v/>
      </c>
      <c r="AL13" s="31" t="str">
        <f>IF(VLOOKUP(AL$10,'2A - Výkaz balíčku podpory'!$A$37:$N$76,14,FALSE)=10,CONCATENATE("(ZoR č. ",VLOOKUP(AL$10,'2A - Výkaz balíčku podpory'!$A$37:$C$76,2,FALSE),")"),"")</f>
        <v/>
      </c>
      <c r="AM13" s="31" t="str">
        <f>IF(VLOOKUP(AM$10,'2A - Výkaz balíčku podpory'!$A$37:$N$76,14,FALSE)=10,CONCATENATE("(ZoR č. ",VLOOKUP(AM$10,'2A - Výkaz balíčku podpory'!$A$37:$C$76,2,FALSE),")"),"")</f>
        <v/>
      </c>
      <c r="AN13" s="31" t="str">
        <f>IF(VLOOKUP(AN$10,'2A - Výkaz balíčku podpory'!$A$37:$N$76,14,FALSE)=10,CONCATENATE("(ZoR č. ",VLOOKUP(AN$10,'2A - Výkaz balíčku podpory'!$A$37:$C$76,2,FALSE),")"),"")</f>
        <v/>
      </c>
      <c r="AO13" s="31" t="str">
        <f>IF(VLOOKUP(AO$10,'2A - Výkaz balíčku podpory'!$A$37:$N$76,14,FALSE)=10,CONCATENATE("(ZoR č. ",VLOOKUP(AO$10,'2A - Výkaz balíčku podpory'!$A$37:$C$76,2,FALSE),")"),"")</f>
        <v/>
      </c>
      <c r="AP13" s="31" t="str">
        <f>IF(VLOOKUP(AP$10,'2A - Výkaz balíčku podpory'!$A$37:$N$76,14,FALSE)=10,CONCATENATE("(ZoR č. ",VLOOKUP(AP$10,'2A - Výkaz balíčku podpory'!$A$37:$C$76,2,FALSE),")"),"")</f>
        <v/>
      </c>
      <c r="AQ13" s="31" t="str">
        <f>IF(VLOOKUP(AQ$10,'2A - Výkaz balíčku podpory'!$A$37:$N$76,14,FALSE)=10,CONCATENATE("(ZoR č. ",VLOOKUP(AQ$10,'2A - Výkaz balíčku podpory'!$A$37:$C$76,2,FALSE),")"),"")</f>
        <v/>
      </c>
      <c r="AR13" s="31" t="str">
        <f>IF(VLOOKUP(AR$10,'2A - Výkaz balíčku podpory'!$A$37:$N$76,14,FALSE)=10,CONCATENATE("(ZoR č. ",VLOOKUP(AR$10,'2A - Výkaz balíčku podpory'!$A$37:$C$76,2,FALSE),")"),"")</f>
        <v/>
      </c>
      <c r="AS13" s="31" t="str">
        <f>IF(VLOOKUP(AS$10,'2A - Výkaz balíčku podpory'!$A$37:$N$76,14,FALSE)=10,CONCATENATE("(ZoR č. ",VLOOKUP(AS$10,'2A - Výkaz balíčku podpory'!$A$37:$C$76,2,FALSE),")"),"")</f>
        <v/>
      </c>
    </row>
    <row r="14" spans="1:45" x14ac:dyDescent="0.25">
      <c r="A14" s="14" t="s">
        <v>29</v>
      </c>
      <c r="B14" s="15"/>
      <c r="C14" s="15"/>
      <c r="D14" s="16"/>
      <c r="E14" s="66">
        <f>SUMIF(F14:AS14,"ano",$F$9:$AS$9)</f>
        <v>0</v>
      </c>
      <c r="F14" s="17"/>
      <c r="G14" s="15"/>
      <c r="H14" s="15"/>
      <c r="I14" s="18"/>
      <c r="J14" s="18"/>
      <c r="K14" s="18"/>
      <c r="L14" s="15"/>
      <c r="M14" s="18"/>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row>
    <row r="15" spans="1:45" x14ac:dyDescent="0.25">
      <c r="A15" s="14" t="s">
        <v>43</v>
      </c>
      <c r="B15" s="15"/>
      <c r="C15" s="15"/>
      <c r="D15" s="16"/>
      <c r="E15" s="66">
        <f t="shared" ref="E15:E78" si="0">SUMIF(F15:AS15,"ano",$F$9:$AS$9)</f>
        <v>0</v>
      </c>
      <c r="F15" s="18"/>
      <c r="G15" s="15"/>
      <c r="H15" s="15"/>
      <c r="I15" s="18"/>
      <c r="J15" s="18"/>
      <c r="K15" s="18"/>
      <c r="L15" s="15"/>
      <c r="M15" s="18"/>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row>
    <row r="16" spans="1:45" x14ac:dyDescent="0.25">
      <c r="A16" s="14" t="s">
        <v>30</v>
      </c>
      <c r="B16" s="15"/>
      <c r="C16" s="15"/>
      <c r="D16" s="16"/>
      <c r="E16" s="66">
        <f t="shared" si="0"/>
        <v>0</v>
      </c>
      <c r="F16" s="18"/>
      <c r="G16" s="15"/>
      <c r="H16" s="15"/>
      <c r="I16" s="18"/>
      <c r="J16" s="18"/>
      <c r="K16" s="18"/>
      <c r="L16" s="15"/>
      <c r="M16" s="18"/>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row>
    <row r="17" spans="1:45" x14ac:dyDescent="0.25">
      <c r="A17" s="14" t="s">
        <v>33</v>
      </c>
      <c r="B17" s="15"/>
      <c r="C17" s="15"/>
      <c r="D17" s="16"/>
      <c r="E17" s="66">
        <f t="shared" si="0"/>
        <v>0</v>
      </c>
      <c r="F17" s="18"/>
      <c r="G17" s="15"/>
      <c r="H17" s="15"/>
      <c r="I17" s="18"/>
      <c r="J17" s="18"/>
      <c r="K17" s="18"/>
      <c r="L17" s="15"/>
      <c r="M17" s="18"/>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row>
    <row r="18" spans="1:45" x14ac:dyDescent="0.25">
      <c r="A18" s="14" t="s">
        <v>44</v>
      </c>
      <c r="B18" s="15"/>
      <c r="C18" s="15"/>
      <c r="D18" s="16"/>
      <c r="E18" s="66">
        <f t="shared" si="0"/>
        <v>0</v>
      </c>
      <c r="F18" s="18"/>
      <c r="G18" s="15"/>
      <c r="H18" s="15"/>
      <c r="I18" s="18"/>
      <c r="J18" s="18"/>
      <c r="K18" s="18"/>
      <c r="L18" s="15"/>
      <c r="M18" s="18"/>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row>
    <row r="19" spans="1:45" x14ac:dyDescent="0.25">
      <c r="A19" s="14" t="s">
        <v>45</v>
      </c>
      <c r="B19" s="15"/>
      <c r="C19" s="15"/>
      <c r="D19" s="16"/>
      <c r="E19" s="66">
        <f t="shared" si="0"/>
        <v>0</v>
      </c>
      <c r="F19" s="18"/>
      <c r="G19" s="15"/>
      <c r="H19" s="15"/>
      <c r="I19" s="18"/>
      <c r="J19" s="18"/>
      <c r="K19" s="18"/>
      <c r="L19" s="15"/>
      <c r="M19" s="18"/>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row>
    <row r="20" spans="1:45" x14ac:dyDescent="0.25">
      <c r="A20" s="14" t="s">
        <v>46</v>
      </c>
      <c r="B20" s="15"/>
      <c r="C20" s="15"/>
      <c r="D20" s="16"/>
      <c r="E20" s="66">
        <f t="shared" si="0"/>
        <v>0</v>
      </c>
      <c r="F20" s="18"/>
      <c r="G20" s="15"/>
      <c r="H20" s="15"/>
      <c r="I20" s="18"/>
      <c r="J20" s="18"/>
      <c r="K20" s="18"/>
      <c r="L20" s="15"/>
      <c r="M20" s="18"/>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row>
    <row r="21" spans="1:45" x14ac:dyDescent="0.25">
      <c r="A21" s="14" t="s">
        <v>47</v>
      </c>
      <c r="B21" s="15"/>
      <c r="C21" s="15"/>
      <c r="D21" s="16"/>
      <c r="E21" s="66">
        <f t="shared" si="0"/>
        <v>0</v>
      </c>
      <c r="F21" s="18"/>
      <c r="G21" s="15"/>
      <c r="H21" s="15"/>
      <c r="I21" s="18"/>
      <c r="J21" s="18"/>
      <c r="K21" s="18"/>
      <c r="L21" s="15"/>
      <c r="M21" s="18"/>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row>
    <row r="22" spans="1:45" x14ac:dyDescent="0.25">
      <c r="A22" s="14" t="s">
        <v>48</v>
      </c>
      <c r="B22" s="15"/>
      <c r="C22" s="15"/>
      <c r="D22" s="16"/>
      <c r="E22" s="66">
        <f t="shared" si="0"/>
        <v>0</v>
      </c>
      <c r="F22" s="18"/>
      <c r="G22" s="15"/>
      <c r="H22" s="15"/>
      <c r="I22" s="18"/>
      <c r="J22" s="18"/>
      <c r="K22" s="18"/>
      <c r="L22" s="15"/>
      <c r="M22" s="18"/>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row>
    <row r="23" spans="1:45" x14ac:dyDescent="0.25">
      <c r="A23" s="14" t="s">
        <v>49</v>
      </c>
      <c r="B23" s="15"/>
      <c r="C23" s="15"/>
      <c r="D23" s="16"/>
      <c r="E23" s="66">
        <f t="shared" si="0"/>
        <v>0</v>
      </c>
      <c r="F23" s="18"/>
      <c r="G23" s="15"/>
      <c r="H23" s="15"/>
      <c r="I23" s="18"/>
      <c r="J23" s="18"/>
      <c r="K23" s="18"/>
      <c r="L23" s="15"/>
      <c r="M23" s="18"/>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row>
    <row r="24" spans="1:45" x14ac:dyDescent="0.25">
      <c r="A24" s="14" t="s">
        <v>50</v>
      </c>
      <c r="B24" s="15"/>
      <c r="C24" s="15"/>
      <c r="D24" s="16"/>
      <c r="E24" s="66">
        <f t="shared" si="0"/>
        <v>0</v>
      </c>
      <c r="F24" s="18"/>
      <c r="G24" s="15"/>
      <c r="H24" s="15"/>
      <c r="I24" s="18"/>
      <c r="J24" s="18"/>
      <c r="K24" s="18"/>
      <c r="L24" s="15"/>
      <c r="M24" s="18"/>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row>
    <row r="25" spans="1:45" x14ac:dyDescent="0.25">
      <c r="A25" s="14" t="s">
        <v>51</v>
      </c>
      <c r="B25" s="15"/>
      <c r="C25" s="15"/>
      <c r="D25" s="16"/>
      <c r="E25" s="66">
        <f t="shared" si="0"/>
        <v>0</v>
      </c>
      <c r="F25" s="18"/>
      <c r="G25" s="15"/>
      <c r="H25" s="15"/>
      <c r="I25" s="18"/>
      <c r="J25" s="18"/>
      <c r="K25" s="18"/>
      <c r="L25" s="15"/>
      <c r="M25" s="18"/>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row>
    <row r="26" spans="1:45" x14ac:dyDescent="0.25">
      <c r="A26" s="14" t="s">
        <v>52</v>
      </c>
      <c r="B26" s="15"/>
      <c r="C26" s="15"/>
      <c r="D26" s="16"/>
      <c r="E26" s="66">
        <f t="shared" si="0"/>
        <v>0</v>
      </c>
      <c r="F26" s="18"/>
      <c r="G26" s="15"/>
      <c r="H26" s="15"/>
      <c r="I26" s="18"/>
      <c r="J26" s="18"/>
      <c r="K26" s="18"/>
      <c r="L26" s="15"/>
      <c r="M26" s="18"/>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row>
    <row r="27" spans="1:45" x14ac:dyDescent="0.25">
      <c r="A27" s="14" t="s">
        <v>53</v>
      </c>
      <c r="B27" s="15"/>
      <c r="C27" s="15"/>
      <c r="D27" s="16"/>
      <c r="E27" s="66">
        <f t="shared" si="0"/>
        <v>0</v>
      </c>
      <c r="F27" s="18"/>
      <c r="G27" s="15"/>
      <c r="H27" s="15"/>
      <c r="I27" s="18"/>
      <c r="J27" s="18"/>
      <c r="K27" s="18"/>
      <c r="L27" s="15"/>
      <c r="M27" s="18"/>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row>
    <row r="28" spans="1:45" x14ac:dyDescent="0.25">
      <c r="A28" s="14" t="s">
        <v>54</v>
      </c>
      <c r="B28" s="15"/>
      <c r="C28" s="15"/>
      <c r="D28" s="16"/>
      <c r="E28" s="66">
        <f t="shared" si="0"/>
        <v>0</v>
      </c>
      <c r="F28" s="18"/>
      <c r="G28" s="15"/>
      <c r="H28" s="15"/>
      <c r="I28" s="18"/>
      <c r="J28" s="18"/>
      <c r="K28" s="18"/>
      <c r="L28" s="15"/>
      <c r="M28" s="18"/>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row>
    <row r="29" spans="1:45" x14ac:dyDescent="0.25">
      <c r="A29" s="14" t="s">
        <v>55</v>
      </c>
      <c r="B29" s="15"/>
      <c r="C29" s="15"/>
      <c r="D29" s="16"/>
      <c r="E29" s="66">
        <f t="shared" si="0"/>
        <v>0</v>
      </c>
      <c r="F29" s="18"/>
      <c r="G29" s="15"/>
      <c r="H29" s="15"/>
      <c r="I29" s="18"/>
      <c r="J29" s="18"/>
      <c r="K29" s="18"/>
      <c r="L29" s="15"/>
      <c r="M29" s="18"/>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row>
    <row r="30" spans="1:45" x14ac:dyDescent="0.25">
      <c r="A30" s="14" t="s">
        <v>56</v>
      </c>
      <c r="B30" s="15"/>
      <c r="C30" s="15"/>
      <c r="D30" s="16"/>
      <c r="E30" s="66">
        <f t="shared" si="0"/>
        <v>0</v>
      </c>
      <c r="F30" s="18"/>
      <c r="G30" s="15"/>
      <c r="H30" s="15"/>
      <c r="I30" s="18"/>
      <c r="J30" s="18"/>
      <c r="K30" s="18"/>
      <c r="L30" s="15"/>
      <c r="M30" s="18"/>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row>
    <row r="31" spans="1:45" x14ac:dyDescent="0.25">
      <c r="A31" s="14" t="s">
        <v>57</v>
      </c>
      <c r="B31" s="15"/>
      <c r="C31" s="15"/>
      <c r="D31" s="16"/>
      <c r="E31" s="66">
        <f t="shared" si="0"/>
        <v>0</v>
      </c>
      <c r="F31" s="18"/>
      <c r="G31" s="15"/>
      <c r="H31" s="15"/>
      <c r="I31" s="18"/>
      <c r="J31" s="18"/>
      <c r="K31" s="18"/>
      <c r="L31" s="15"/>
      <c r="M31" s="18"/>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row>
    <row r="32" spans="1:45" x14ac:dyDescent="0.25">
      <c r="A32" s="14" t="s">
        <v>58</v>
      </c>
      <c r="B32" s="15"/>
      <c r="C32" s="15"/>
      <c r="D32" s="16"/>
      <c r="E32" s="66">
        <f t="shared" si="0"/>
        <v>0</v>
      </c>
      <c r="F32" s="18"/>
      <c r="G32" s="15"/>
      <c r="H32" s="15"/>
      <c r="I32" s="18"/>
      <c r="J32" s="18"/>
      <c r="K32" s="18"/>
      <c r="L32" s="15"/>
      <c r="M32" s="18"/>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row>
    <row r="33" spans="1:45" x14ac:dyDescent="0.25">
      <c r="A33" s="14" t="s">
        <v>59</v>
      </c>
      <c r="B33" s="15"/>
      <c r="C33" s="15"/>
      <c r="D33" s="16"/>
      <c r="E33" s="66">
        <f t="shared" si="0"/>
        <v>0</v>
      </c>
      <c r="F33" s="18"/>
      <c r="G33" s="15"/>
      <c r="H33" s="15"/>
      <c r="I33" s="18"/>
      <c r="J33" s="18"/>
      <c r="K33" s="18"/>
      <c r="L33" s="15"/>
      <c r="M33" s="18"/>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row>
    <row r="34" spans="1:45" x14ac:dyDescent="0.25">
      <c r="A34" s="14" t="s">
        <v>60</v>
      </c>
      <c r="B34" s="15"/>
      <c r="C34" s="15"/>
      <c r="D34" s="16"/>
      <c r="E34" s="66">
        <f t="shared" si="0"/>
        <v>0</v>
      </c>
      <c r="F34" s="18"/>
      <c r="G34" s="15"/>
      <c r="H34" s="15"/>
      <c r="I34" s="18"/>
      <c r="J34" s="18"/>
      <c r="K34" s="18"/>
      <c r="L34" s="15"/>
      <c r="M34" s="18"/>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row>
    <row r="35" spans="1:45" x14ac:dyDescent="0.25">
      <c r="A35" s="14" t="s">
        <v>61</v>
      </c>
      <c r="B35" s="15"/>
      <c r="C35" s="15"/>
      <c r="D35" s="16"/>
      <c r="E35" s="66">
        <f t="shared" si="0"/>
        <v>0</v>
      </c>
      <c r="F35" s="18"/>
      <c r="G35" s="15"/>
      <c r="H35" s="15"/>
      <c r="I35" s="18"/>
      <c r="J35" s="18"/>
      <c r="K35" s="18"/>
      <c r="L35" s="15"/>
      <c r="M35" s="18"/>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row>
    <row r="36" spans="1:45" x14ac:dyDescent="0.25">
      <c r="A36" s="14" t="s">
        <v>62</v>
      </c>
      <c r="B36" s="15"/>
      <c r="C36" s="15"/>
      <c r="D36" s="16"/>
      <c r="E36" s="66">
        <f t="shared" si="0"/>
        <v>0</v>
      </c>
      <c r="F36" s="18"/>
      <c r="G36" s="15"/>
      <c r="H36" s="15"/>
      <c r="I36" s="18"/>
      <c r="J36" s="18"/>
      <c r="K36" s="18"/>
      <c r="L36" s="15"/>
      <c r="M36" s="18"/>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row>
    <row r="37" spans="1:45" x14ac:dyDescent="0.25">
      <c r="A37" s="14" t="s">
        <v>63</v>
      </c>
      <c r="B37" s="15"/>
      <c r="C37" s="15"/>
      <c r="D37" s="16"/>
      <c r="E37" s="66">
        <f t="shared" si="0"/>
        <v>0</v>
      </c>
      <c r="F37" s="18"/>
      <c r="G37" s="15"/>
      <c r="H37" s="15"/>
      <c r="I37" s="18"/>
      <c r="J37" s="18"/>
      <c r="K37" s="18"/>
      <c r="L37" s="15"/>
      <c r="M37" s="18"/>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row>
    <row r="38" spans="1:45" x14ac:dyDescent="0.25">
      <c r="A38" s="14" t="s">
        <v>64</v>
      </c>
      <c r="B38" s="15"/>
      <c r="C38" s="15"/>
      <c r="D38" s="16"/>
      <c r="E38" s="66">
        <f t="shared" si="0"/>
        <v>0</v>
      </c>
      <c r="F38" s="18"/>
      <c r="G38" s="15"/>
      <c r="H38" s="15"/>
      <c r="I38" s="18"/>
      <c r="J38" s="18"/>
      <c r="K38" s="18"/>
      <c r="L38" s="15"/>
      <c r="M38" s="18"/>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row>
    <row r="39" spans="1:45" x14ac:dyDescent="0.25">
      <c r="A39" s="14" t="s">
        <v>65</v>
      </c>
      <c r="B39" s="15"/>
      <c r="C39" s="15"/>
      <c r="D39" s="16"/>
      <c r="E39" s="66">
        <f t="shared" si="0"/>
        <v>0</v>
      </c>
      <c r="F39" s="18"/>
      <c r="G39" s="15"/>
      <c r="H39" s="15"/>
      <c r="I39" s="18"/>
      <c r="J39" s="18"/>
      <c r="K39" s="18"/>
      <c r="L39" s="15"/>
      <c r="M39" s="18"/>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row>
    <row r="40" spans="1:45" x14ac:dyDescent="0.25">
      <c r="A40" s="14" t="s">
        <v>66</v>
      </c>
      <c r="B40" s="15"/>
      <c r="C40" s="15"/>
      <c r="D40" s="16"/>
      <c r="E40" s="66">
        <f t="shared" si="0"/>
        <v>0</v>
      </c>
      <c r="F40" s="18"/>
      <c r="G40" s="15"/>
      <c r="H40" s="15"/>
      <c r="I40" s="18"/>
      <c r="J40" s="18"/>
      <c r="K40" s="18"/>
      <c r="L40" s="15"/>
      <c r="M40" s="18"/>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row>
    <row r="41" spans="1:45" x14ac:dyDescent="0.25">
      <c r="A41" s="14" t="s">
        <v>67</v>
      </c>
      <c r="B41" s="15"/>
      <c r="C41" s="15"/>
      <c r="D41" s="16"/>
      <c r="E41" s="66">
        <f t="shared" si="0"/>
        <v>0</v>
      </c>
      <c r="F41" s="18"/>
      <c r="G41" s="15"/>
      <c r="H41" s="15"/>
      <c r="I41" s="18"/>
      <c r="J41" s="18"/>
      <c r="K41" s="18"/>
      <c r="L41" s="15"/>
      <c r="M41" s="18"/>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row>
    <row r="42" spans="1:45" x14ac:dyDescent="0.25">
      <c r="A42" s="14" t="s">
        <v>68</v>
      </c>
      <c r="B42" s="15"/>
      <c r="C42" s="15"/>
      <c r="D42" s="16"/>
      <c r="E42" s="66">
        <f t="shared" si="0"/>
        <v>0</v>
      </c>
      <c r="F42" s="18"/>
      <c r="G42" s="15"/>
      <c r="H42" s="15"/>
      <c r="I42" s="18"/>
      <c r="J42" s="18"/>
      <c r="K42" s="18"/>
      <c r="L42" s="15"/>
      <c r="M42" s="18"/>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row>
    <row r="43" spans="1:45" x14ac:dyDescent="0.25">
      <c r="A43" s="14" t="s">
        <v>69</v>
      </c>
      <c r="B43" s="15"/>
      <c r="C43" s="15"/>
      <c r="D43" s="16"/>
      <c r="E43" s="66">
        <f t="shared" si="0"/>
        <v>0</v>
      </c>
      <c r="F43" s="18"/>
      <c r="G43" s="15"/>
      <c r="H43" s="15"/>
      <c r="I43" s="18"/>
      <c r="J43" s="18"/>
      <c r="K43" s="18"/>
      <c r="L43" s="15"/>
      <c r="M43" s="18"/>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row>
    <row r="44" spans="1:45" x14ac:dyDescent="0.25">
      <c r="A44" s="14" t="s">
        <v>70</v>
      </c>
      <c r="B44" s="15"/>
      <c r="C44" s="15"/>
      <c r="D44" s="16"/>
      <c r="E44" s="66">
        <f t="shared" si="0"/>
        <v>0</v>
      </c>
      <c r="F44" s="18"/>
      <c r="G44" s="15"/>
      <c r="H44" s="15"/>
      <c r="I44" s="18"/>
      <c r="J44" s="18"/>
      <c r="K44" s="18"/>
      <c r="L44" s="15"/>
      <c r="M44" s="18"/>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row>
    <row r="45" spans="1:45" x14ac:dyDescent="0.25">
      <c r="A45" s="14" t="s">
        <v>71</v>
      </c>
      <c r="B45" s="15"/>
      <c r="C45" s="15"/>
      <c r="D45" s="16"/>
      <c r="E45" s="66">
        <f t="shared" si="0"/>
        <v>0</v>
      </c>
      <c r="F45" s="18"/>
      <c r="G45" s="15"/>
      <c r="H45" s="15"/>
      <c r="I45" s="18"/>
      <c r="J45" s="18"/>
      <c r="K45" s="18"/>
      <c r="L45" s="15"/>
      <c r="M45" s="18"/>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row>
    <row r="46" spans="1:45" x14ac:dyDescent="0.25">
      <c r="A46" s="14" t="s">
        <v>72</v>
      </c>
      <c r="B46" s="15"/>
      <c r="C46" s="15"/>
      <c r="D46" s="16"/>
      <c r="E46" s="66">
        <f t="shared" si="0"/>
        <v>0</v>
      </c>
      <c r="F46" s="18"/>
      <c r="G46" s="15"/>
      <c r="H46" s="15"/>
      <c r="I46" s="18"/>
      <c r="J46" s="18"/>
      <c r="K46" s="18"/>
      <c r="L46" s="15"/>
      <c r="M46" s="18"/>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row>
    <row r="47" spans="1:45" x14ac:dyDescent="0.25">
      <c r="A47" s="14" t="s">
        <v>73</v>
      </c>
      <c r="B47" s="15"/>
      <c r="C47" s="15"/>
      <c r="D47" s="16"/>
      <c r="E47" s="66">
        <f t="shared" si="0"/>
        <v>0</v>
      </c>
      <c r="F47" s="18"/>
      <c r="G47" s="15"/>
      <c r="H47" s="15"/>
      <c r="I47" s="18"/>
      <c r="J47" s="18"/>
      <c r="K47" s="18"/>
      <c r="L47" s="15"/>
      <c r="M47" s="18"/>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row>
    <row r="48" spans="1:45" x14ac:dyDescent="0.25">
      <c r="A48" s="14" t="s">
        <v>74</v>
      </c>
      <c r="B48" s="15"/>
      <c r="C48" s="15"/>
      <c r="D48" s="16"/>
      <c r="E48" s="66">
        <f t="shared" si="0"/>
        <v>0</v>
      </c>
      <c r="F48" s="18"/>
      <c r="G48" s="15"/>
      <c r="H48" s="15"/>
      <c r="I48" s="18"/>
      <c r="J48" s="18"/>
      <c r="K48" s="18"/>
      <c r="L48" s="15"/>
      <c r="M48" s="18"/>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row>
    <row r="49" spans="1:45" x14ac:dyDescent="0.25">
      <c r="A49" s="14" t="s">
        <v>75</v>
      </c>
      <c r="B49" s="15"/>
      <c r="C49" s="15"/>
      <c r="D49" s="16"/>
      <c r="E49" s="66">
        <f t="shared" si="0"/>
        <v>0</v>
      </c>
      <c r="F49" s="18"/>
      <c r="G49" s="15"/>
      <c r="H49" s="15"/>
      <c r="I49" s="18"/>
      <c r="J49" s="18"/>
      <c r="K49" s="18"/>
      <c r="L49" s="15"/>
      <c r="M49" s="18"/>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row>
    <row r="50" spans="1:45" x14ac:dyDescent="0.25">
      <c r="A50" s="14" t="s">
        <v>76</v>
      </c>
      <c r="B50" s="15"/>
      <c r="C50" s="15"/>
      <c r="D50" s="16"/>
      <c r="E50" s="66">
        <f t="shared" si="0"/>
        <v>0</v>
      </c>
      <c r="F50" s="18"/>
      <c r="G50" s="15"/>
      <c r="H50" s="15"/>
      <c r="I50" s="18"/>
      <c r="J50" s="18"/>
      <c r="K50" s="18"/>
      <c r="L50" s="15"/>
      <c r="M50" s="18"/>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row>
    <row r="51" spans="1:45" x14ac:dyDescent="0.25">
      <c r="A51" s="14" t="s">
        <v>77</v>
      </c>
      <c r="B51" s="15"/>
      <c r="C51" s="15"/>
      <c r="D51" s="16"/>
      <c r="E51" s="66">
        <f t="shared" si="0"/>
        <v>0</v>
      </c>
      <c r="F51" s="18"/>
      <c r="G51" s="15"/>
      <c r="H51" s="15"/>
      <c r="I51" s="18"/>
      <c r="J51" s="18"/>
      <c r="K51" s="18"/>
      <c r="L51" s="15"/>
      <c r="M51" s="18"/>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row>
    <row r="52" spans="1:45" x14ac:dyDescent="0.25">
      <c r="A52" s="14" t="s">
        <v>78</v>
      </c>
      <c r="B52" s="15"/>
      <c r="C52" s="15"/>
      <c r="D52" s="16"/>
      <c r="E52" s="66">
        <f t="shared" si="0"/>
        <v>0</v>
      </c>
      <c r="F52" s="18"/>
      <c r="G52" s="15"/>
      <c r="H52" s="15"/>
      <c r="I52" s="18"/>
      <c r="J52" s="18"/>
      <c r="K52" s="18"/>
      <c r="L52" s="15"/>
      <c r="M52" s="18"/>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row>
    <row r="53" spans="1:45" x14ac:dyDescent="0.25">
      <c r="A53" s="14" t="s">
        <v>79</v>
      </c>
      <c r="B53" s="15"/>
      <c r="C53" s="15"/>
      <c r="D53" s="16"/>
      <c r="E53" s="66">
        <f t="shared" si="0"/>
        <v>0</v>
      </c>
      <c r="F53" s="18"/>
      <c r="G53" s="15"/>
      <c r="H53" s="15"/>
      <c r="I53" s="18"/>
      <c r="J53" s="18"/>
      <c r="K53" s="18"/>
      <c r="L53" s="15"/>
      <c r="M53" s="18"/>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row>
    <row r="54" spans="1:45" x14ac:dyDescent="0.25">
      <c r="A54" s="14" t="s">
        <v>85</v>
      </c>
      <c r="B54" s="15"/>
      <c r="C54" s="15"/>
      <c r="D54" s="16"/>
      <c r="E54" s="66">
        <f t="shared" si="0"/>
        <v>0</v>
      </c>
      <c r="F54" s="18"/>
      <c r="G54" s="15"/>
      <c r="H54" s="15"/>
      <c r="I54" s="18"/>
      <c r="J54" s="18"/>
      <c r="K54" s="18"/>
      <c r="L54" s="15"/>
      <c r="M54" s="18"/>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row>
    <row r="55" spans="1:45" x14ac:dyDescent="0.25">
      <c r="A55" s="14" t="s">
        <v>86</v>
      </c>
      <c r="B55" s="15"/>
      <c r="C55" s="15"/>
      <c r="D55" s="16"/>
      <c r="E55" s="66">
        <f t="shared" si="0"/>
        <v>0</v>
      </c>
      <c r="F55" s="18"/>
      <c r="G55" s="15"/>
      <c r="H55" s="15"/>
      <c r="I55" s="18"/>
      <c r="J55" s="18"/>
      <c r="K55" s="18"/>
      <c r="L55" s="15"/>
      <c r="M55" s="18"/>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row>
    <row r="56" spans="1:45" x14ac:dyDescent="0.25">
      <c r="A56" s="14" t="s">
        <v>87</v>
      </c>
      <c r="B56" s="15"/>
      <c r="C56" s="15"/>
      <c r="D56" s="16"/>
      <c r="E56" s="66">
        <f t="shared" si="0"/>
        <v>0</v>
      </c>
      <c r="F56" s="18"/>
      <c r="G56" s="15"/>
      <c r="H56" s="15"/>
      <c r="I56" s="18"/>
      <c r="J56" s="18"/>
      <c r="K56" s="18"/>
      <c r="L56" s="15"/>
      <c r="M56" s="18"/>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row>
    <row r="57" spans="1:45" x14ac:dyDescent="0.25">
      <c r="A57" s="14" t="s">
        <v>88</v>
      </c>
      <c r="B57" s="15"/>
      <c r="C57" s="15"/>
      <c r="D57" s="16"/>
      <c r="E57" s="66">
        <f t="shared" si="0"/>
        <v>0</v>
      </c>
      <c r="F57" s="18"/>
      <c r="G57" s="15"/>
      <c r="H57" s="15"/>
      <c r="I57" s="18"/>
      <c r="J57" s="18"/>
      <c r="K57" s="18"/>
      <c r="L57" s="15"/>
      <c r="M57" s="18"/>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row>
    <row r="58" spans="1:45" x14ac:dyDescent="0.25">
      <c r="A58" s="14" t="s">
        <v>89</v>
      </c>
      <c r="B58" s="15"/>
      <c r="C58" s="15"/>
      <c r="D58" s="16"/>
      <c r="E58" s="66">
        <f t="shared" si="0"/>
        <v>0</v>
      </c>
      <c r="F58" s="18"/>
      <c r="G58" s="15"/>
      <c r="H58" s="15"/>
      <c r="I58" s="18"/>
      <c r="J58" s="18"/>
      <c r="K58" s="18"/>
      <c r="L58" s="15"/>
      <c r="M58" s="18"/>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row>
    <row r="59" spans="1:45" x14ac:dyDescent="0.25">
      <c r="A59" s="14" t="s">
        <v>90</v>
      </c>
      <c r="B59" s="15"/>
      <c r="C59" s="15"/>
      <c r="D59" s="16"/>
      <c r="E59" s="66">
        <f t="shared" si="0"/>
        <v>0</v>
      </c>
      <c r="F59" s="18"/>
      <c r="G59" s="15"/>
      <c r="H59" s="15"/>
      <c r="I59" s="18"/>
      <c r="J59" s="18"/>
      <c r="K59" s="18"/>
      <c r="L59" s="15"/>
      <c r="M59" s="18"/>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row>
    <row r="60" spans="1:45" x14ac:dyDescent="0.25">
      <c r="A60" s="14" t="s">
        <v>91</v>
      </c>
      <c r="B60" s="15"/>
      <c r="C60" s="15"/>
      <c r="D60" s="16"/>
      <c r="E60" s="66">
        <f t="shared" si="0"/>
        <v>0</v>
      </c>
      <c r="F60" s="18"/>
      <c r="G60" s="15"/>
      <c r="H60" s="15"/>
      <c r="I60" s="18"/>
      <c r="J60" s="18"/>
      <c r="K60" s="18"/>
      <c r="L60" s="15"/>
      <c r="M60" s="18"/>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row>
    <row r="61" spans="1:45" x14ac:dyDescent="0.25">
      <c r="A61" s="14" t="s">
        <v>92</v>
      </c>
      <c r="B61" s="15"/>
      <c r="C61" s="15"/>
      <c r="D61" s="16"/>
      <c r="E61" s="66">
        <f t="shared" si="0"/>
        <v>0</v>
      </c>
      <c r="F61" s="18"/>
      <c r="G61" s="15"/>
      <c r="H61" s="15"/>
      <c r="I61" s="18"/>
      <c r="J61" s="18"/>
      <c r="K61" s="18"/>
      <c r="L61" s="15"/>
      <c r="M61" s="18"/>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row>
    <row r="62" spans="1:45" x14ac:dyDescent="0.25">
      <c r="A62" s="14" t="s">
        <v>93</v>
      </c>
      <c r="B62" s="15"/>
      <c r="C62" s="15"/>
      <c r="D62" s="16"/>
      <c r="E62" s="66">
        <f t="shared" si="0"/>
        <v>0</v>
      </c>
      <c r="F62" s="18"/>
      <c r="G62" s="15"/>
      <c r="H62" s="15"/>
      <c r="I62" s="18"/>
      <c r="J62" s="18"/>
      <c r="K62" s="18"/>
      <c r="L62" s="15"/>
      <c r="M62" s="18"/>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row>
    <row r="63" spans="1:45" x14ac:dyDescent="0.25">
      <c r="A63" s="14" t="s">
        <v>94</v>
      </c>
      <c r="B63" s="15"/>
      <c r="C63" s="15"/>
      <c r="D63" s="16"/>
      <c r="E63" s="66">
        <f t="shared" si="0"/>
        <v>0</v>
      </c>
      <c r="F63" s="18"/>
      <c r="G63" s="15"/>
      <c r="H63" s="15"/>
      <c r="I63" s="18"/>
      <c r="J63" s="18"/>
      <c r="K63" s="18"/>
      <c r="L63" s="15"/>
      <c r="M63" s="18"/>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row>
    <row r="64" spans="1:45" x14ac:dyDescent="0.25">
      <c r="A64" s="14" t="s">
        <v>95</v>
      </c>
      <c r="B64" s="15"/>
      <c r="C64" s="15"/>
      <c r="D64" s="16"/>
      <c r="E64" s="66">
        <f t="shared" si="0"/>
        <v>0</v>
      </c>
      <c r="F64" s="18"/>
      <c r="G64" s="15"/>
      <c r="H64" s="15"/>
      <c r="I64" s="18"/>
      <c r="J64" s="18"/>
      <c r="K64" s="18"/>
      <c r="L64" s="15"/>
      <c r="M64" s="18"/>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row>
    <row r="65" spans="1:45" x14ac:dyDescent="0.25">
      <c r="A65" s="14" t="s">
        <v>96</v>
      </c>
      <c r="B65" s="15"/>
      <c r="C65" s="15"/>
      <c r="D65" s="16"/>
      <c r="E65" s="66">
        <f t="shared" si="0"/>
        <v>0</v>
      </c>
      <c r="F65" s="18"/>
      <c r="G65" s="15"/>
      <c r="H65" s="15"/>
      <c r="I65" s="18"/>
      <c r="J65" s="18"/>
      <c r="K65" s="18"/>
      <c r="L65" s="15"/>
      <c r="M65" s="18"/>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row>
    <row r="66" spans="1:45" x14ac:dyDescent="0.25">
      <c r="A66" s="14" t="s">
        <v>97</v>
      </c>
      <c r="B66" s="15"/>
      <c r="C66" s="15"/>
      <c r="D66" s="16"/>
      <c r="E66" s="66">
        <f t="shared" si="0"/>
        <v>0</v>
      </c>
      <c r="F66" s="18"/>
      <c r="G66" s="15"/>
      <c r="H66" s="15"/>
      <c r="I66" s="18"/>
      <c r="J66" s="18"/>
      <c r="K66" s="18"/>
      <c r="L66" s="15"/>
      <c r="M66" s="18"/>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row>
    <row r="67" spans="1:45" x14ac:dyDescent="0.25">
      <c r="A67" s="14" t="s">
        <v>98</v>
      </c>
      <c r="B67" s="15"/>
      <c r="C67" s="15"/>
      <c r="D67" s="16"/>
      <c r="E67" s="66">
        <f t="shared" si="0"/>
        <v>0</v>
      </c>
      <c r="F67" s="18"/>
      <c r="G67" s="15"/>
      <c r="H67" s="15"/>
      <c r="I67" s="18"/>
      <c r="J67" s="18"/>
      <c r="K67" s="18"/>
      <c r="L67" s="15"/>
      <c r="M67" s="18"/>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row>
    <row r="68" spans="1:45" x14ac:dyDescent="0.25">
      <c r="A68" s="14" t="s">
        <v>99</v>
      </c>
      <c r="B68" s="15"/>
      <c r="C68" s="15"/>
      <c r="D68" s="16"/>
      <c r="E68" s="66">
        <f t="shared" si="0"/>
        <v>0</v>
      </c>
      <c r="F68" s="18"/>
      <c r="G68" s="15"/>
      <c r="H68" s="15"/>
      <c r="I68" s="18"/>
      <c r="J68" s="18"/>
      <c r="K68" s="18"/>
      <c r="L68" s="15"/>
      <c r="M68" s="18"/>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row>
    <row r="69" spans="1:45" x14ac:dyDescent="0.25">
      <c r="A69" s="14" t="s">
        <v>100</v>
      </c>
      <c r="B69" s="15"/>
      <c r="C69" s="15"/>
      <c r="D69" s="16"/>
      <c r="E69" s="66">
        <f t="shared" si="0"/>
        <v>0</v>
      </c>
      <c r="F69" s="18"/>
      <c r="G69" s="15"/>
      <c r="H69" s="15"/>
      <c r="I69" s="18"/>
      <c r="J69" s="18"/>
      <c r="K69" s="18"/>
      <c r="L69" s="15"/>
      <c r="M69" s="18"/>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row>
    <row r="70" spans="1:45" x14ac:dyDescent="0.25">
      <c r="A70" s="14" t="s">
        <v>101</v>
      </c>
      <c r="B70" s="15"/>
      <c r="C70" s="15"/>
      <c r="D70" s="16"/>
      <c r="E70" s="66">
        <f t="shared" si="0"/>
        <v>0</v>
      </c>
      <c r="F70" s="18"/>
      <c r="G70" s="15"/>
      <c r="H70" s="15"/>
      <c r="I70" s="18"/>
      <c r="J70" s="18"/>
      <c r="K70" s="18"/>
      <c r="L70" s="15"/>
      <c r="M70" s="18"/>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row>
    <row r="71" spans="1:45" x14ac:dyDescent="0.25">
      <c r="A71" s="14" t="s">
        <v>102</v>
      </c>
      <c r="B71" s="15"/>
      <c r="C71" s="15"/>
      <c r="D71" s="16"/>
      <c r="E71" s="66">
        <f t="shared" si="0"/>
        <v>0</v>
      </c>
      <c r="F71" s="18"/>
      <c r="G71" s="15"/>
      <c r="H71" s="15"/>
      <c r="I71" s="18"/>
      <c r="J71" s="18"/>
      <c r="K71" s="18"/>
      <c r="L71" s="15"/>
      <c r="M71" s="18"/>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row>
    <row r="72" spans="1:45" x14ac:dyDescent="0.25">
      <c r="A72" s="14" t="s">
        <v>103</v>
      </c>
      <c r="B72" s="15"/>
      <c r="C72" s="15"/>
      <c r="D72" s="16"/>
      <c r="E72" s="66">
        <f t="shared" si="0"/>
        <v>0</v>
      </c>
      <c r="F72" s="18"/>
      <c r="G72" s="15"/>
      <c r="H72" s="15"/>
      <c r="I72" s="18"/>
      <c r="J72" s="18"/>
      <c r="K72" s="18"/>
      <c r="L72" s="15"/>
      <c r="M72" s="18"/>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row>
    <row r="73" spans="1:45" x14ac:dyDescent="0.25">
      <c r="A73" s="14" t="s">
        <v>104</v>
      </c>
      <c r="B73" s="15"/>
      <c r="C73" s="15"/>
      <c r="D73" s="16"/>
      <c r="E73" s="66">
        <f t="shared" si="0"/>
        <v>0</v>
      </c>
      <c r="F73" s="18"/>
      <c r="G73" s="15"/>
      <c r="H73" s="15"/>
      <c r="I73" s="18"/>
      <c r="J73" s="18"/>
      <c r="K73" s="18"/>
      <c r="L73" s="15"/>
      <c r="M73" s="18"/>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row>
    <row r="74" spans="1:45" x14ac:dyDescent="0.25">
      <c r="A74" s="14" t="s">
        <v>105</v>
      </c>
      <c r="B74" s="15"/>
      <c r="C74" s="15"/>
      <c r="D74" s="16"/>
      <c r="E74" s="66">
        <f t="shared" si="0"/>
        <v>0</v>
      </c>
      <c r="F74" s="18"/>
      <c r="G74" s="15"/>
      <c r="H74" s="15"/>
      <c r="I74" s="18"/>
      <c r="J74" s="18"/>
      <c r="K74" s="18"/>
      <c r="L74" s="15"/>
      <c r="M74" s="18"/>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row>
    <row r="75" spans="1:45" x14ac:dyDescent="0.25">
      <c r="A75" s="14" t="s">
        <v>106</v>
      </c>
      <c r="B75" s="15"/>
      <c r="C75" s="15"/>
      <c r="D75" s="16"/>
      <c r="E75" s="66">
        <f t="shared" si="0"/>
        <v>0</v>
      </c>
      <c r="F75" s="18"/>
      <c r="G75" s="15"/>
      <c r="H75" s="15"/>
      <c r="I75" s="18"/>
      <c r="J75" s="18"/>
      <c r="K75" s="18"/>
      <c r="L75" s="15"/>
      <c r="M75" s="18"/>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row>
    <row r="76" spans="1:45" x14ac:dyDescent="0.25">
      <c r="A76" s="14" t="s">
        <v>107</v>
      </c>
      <c r="B76" s="15"/>
      <c r="C76" s="15"/>
      <c r="D76" s="16"/>
      <c r="E76" s="66">
        <f t="shared" si="0"/>
        <v>0</v>
      </c>
      <c r="F76" s="18"/>
      <c r="G76" s="15"/>
      <c r="H76" s="15"/>
      <c r="I76" s="18"/>
      <c r="J76" s="18"/>
      <c r="K76" s="18"/>
      <c r="L76" s="15"/>
      <c r="M76" s="18"/>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row>
    <row r="77" spans="1:45" x14ac:dyDescent="0.25">
      <c r="A77" s="14" t="s">
        <v>108</v>
      </c>
      <c r="B77" s="15"/>
      <c r="C77" s="15"/>
      <c r="D77" s="16"/>
      <c r="E77" s="66">
        <f t="shared" si="0"/>
        <v>0</v>
      </c>
      <c r="F77" s="18"/>
      <c r="G77" s="15"/>
      <c r="H77" s="15"/>
      <c r="I77" s="18"/>
      <c r="J77" s="18"/>
      <c r="K77" s="18"/>
      <c r="L77" s="15"/>
      <c r="M77" s="18"/>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row>
    <row r="78" spans="1:45" x14ac:dyDescent="0.25">
      <c r="A78" s="14" t="s">
        <v>109</v>
      </c>
      <c r="B78" s="15"/>
      <c r="C78" s="15"/>
      <c r="D78" s="16"/>
      <c r="E78" s="66">
        <f t="shared" si="0"/>
        <v>0</v>
      </c>
      <c r="F78" s="18"/>
      <c r="G78" s="15"/>
      <c r="H78" s="15"/>
      <c r="I78" s="18"/>
      <c r="J78" s="18"/>
      <c r="K78" s="18"/>
      <c r="L78" s="15"/>
      <c r="M78" s="18"/>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row>
    <row r="79" spans="1:45" x14ac:dyDescent="0.25">
      <c r="A79" s="14" t="s">
        <v>110</v>
      </c>
      <c r="B79" s="15"/>
      <c r="C79" s="15"/>
      <c r="D79" s="16"/>
      <c r="E79" s="66">
        <f t="shared" ref="E79:E142" si="1">SUMIF(F79:AS79,"ano",$F$9:$AS$9)</f>
        <v>0</v>
      </c>
      <c r="F79" s="18"/>
      <c r="G79" s="15"/>
      <c r="H79" s="15"/>
      <c r="I79" s="18"/>
      <c r="J79" s="18"/>
      <c r="K79" s="18"/>
      <c r="L79" s="15"/>
      <c r="M79" s="18"/>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row>
    <row r="80" spans="1:45" x14ac:dyDescent="0.25">
      <c r="A80" s="14" t="s">
        <v>111</v>
      </c>
      <c r="B80" s="15"/>
      <c r="C80" s="15"/>
      <c r="D80" s="16"/>
      <c r="E80" s="66">
        <f t="shared" si="1"/>
        <v>0</v>
      </c>
      <c r="F80" s="18"/>
      <c r="G80" s="15"/>
      <c r="H80" s="15"/>
      <c r="I80" s="18"/>
      <c r="J80" s="18"/>
      <c r="K80" s="18"/>
      <c r="L80" s="15"/>
      <c r="M80" s="18"/>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row>
    <row r="81" spans="1:45" x14ac:dyDescent="0.25">
      <c r="A81" s="14" t="s">
        <v>112</v>
      </c>
      <c r="B81" s="15"/>
      <c r="C81" s="15"/>
      <c r="D81" s="16"/>
      <c r="E81" s="66">
        <f t="shared" si="1"/>
        <v>0</v>
      </c>
      <c r="F81" s="18"/>
      <c r="G81" s="15"/>
      <c r="H81" s="15"/>
      <c r="I81" s="18"/>
      <c r="J81" s="18"/>
      <c r="K81" s="18"/>
      <c r="L81" s="15"/>
      <c r="M81" s="18"/>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row>
    <row r="82" spans="1:45" x14ac:dyDescent="0.25">
      <c r="A82" s="14" t="s">
        <v>113</v>
      </c>
      <c r="B82" s="15"/>
      <c r="C82" s="15"/>
      <c r="D82" s="16"/>
      <c r="E82" s="66">
        <f t="shared" si="1"/>
        <v>0</v>
      </c>
      <c r="F82" s="18"/>
      <c r="G82" s="15"/>
      <c r="H82" s="15"/>
      <c r="I82" s="18"/>
      <c r="J82" s="18"/>
      <c r="K82" s="18"/>
      <c r="L82" s="15"/>
      <c r="M82" s="18"/>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row>
    <row r="83" spans="1:45" x14ac:dyDescent="0.25">
      <c r="A83" s="14" t="s">
        <v>114</v>
      </c>
      <c r="B83" s="15"/>
      <c r="C83" s="15"/>
      <c r="D83" s="16"/>
      <c r="E83" s="66">
        <f t="shared" si="1"/>
        <v>0</v>
      </c>
      <c r="F83" s="18"/>
      <c r="G83" s="15"/>
      <c r="H83" s="15"/>
      <c r="I83" s="18"/>
      <c r="J83" s="18"/>
      <c r="K83" s="18"/>
      <c r="L83" s="15"/>
      <c r="M83" s="18"/>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row>
    <row r="84" spans="1:45" x14ac:dyDescent="0.25">
      <c r="A84" s="14" t="s">
        <v>115</v>
      </c>
      <c r="B84" s="15"/>
      <c r="C84" s="15"/>
      <c r="D84" s="16"/>
      <c r="E84" s="66">
        <f t="shared" si="1"/>
        <v>0</v>
      </c>
      <c r="F84" s="18"/>
      <c r="G84" s="15"/>
      <c r="H84" s="15"/>
      <c r="I84" s="18"/>
      <c r="J84" s="18"/>
      <c r="K84" s="18"/>
      <c r="L84" s="15"/>
      <c r="M84" s="18"/>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row>
    <row r="85" spans="1:45" x14ac:dyDescent="0.25">
      <c r="A85" s="14" t="s">
        <v>116</v>
      </c>
      <c r="B85" s="15"/>
      <c r="C85" s="15"/>
      <c r="D85" s="16"/>
      <c r="E85" s="66">
        <f t="shared" si="1"/>
        <v>0</v>
      </c>
      <c r="F85" s="18"/>
      <c r="G85" s="15"/>
      <c r="H85" s="15"/>
      <c r="I85" s="18"/>
      <c r="J85" s="18"/>
      <c r="K85" s="18"/>
      <c r="L85" s="15"/>
      <c r="M85" s="18"/>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row>
    <row r="86" spans="1:45" x14ac:dyDescent="0.25">
      <c r="A86" s="14" t="s">
        <v>117</v>
      </c>
      <c r="B86" s="15"/>
      <c r="C86" s="15"/>
      <c r="D86" s="16"/>
      <c r="E86" s="66">
        <f t="shared" si="1"/>
        <v>0</v>
      </c>
      <c r="F86" s="18"/>
      <c r="G86" s="15"/>
      <c r="H86" s="15"/>
      <c r="I86" s="18"/>
      <c r="J86" s="18"/>
      <c r="K86" s="18"/>
      <c r="L86" s="15"/>
      <c r="M86" s="18"/>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row>
    <row r="87" spans="1:45" x14ac:dyDescent="0.25">
      <c r="A87" s="14" t="s">
        <v>118</v>
      </c>
      <c r="B87" s="15"/>
      <c r="C87" s="15"/>
      <c r="D87" s="16"/>
      <c r="E87" s="66">
        <f t="shared" si="1"/>
        <v>0</v>
      </c>
      <c r="F87" s="18"/>
      <c r="G87" s="15"/>
      <c r="H87" s="15"/>
      <c r="I87" s="18"/>
      <c r="J87" s="18"/>
      <c r="K87" s="18"/>
      <c r="L87" s="15"/>
      <c r="M87" s="18"/>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row>
    <row r="88" spans="1:45" x14ac:dyDescent="0.25">
      <c r="A88" s="14" t="s">
        <v>119</v>
      </c>
      <c r="B88" s="15"/>
      <c r="C88" s="15"/>
      <c r="D88" s="16"/>
      <c r="E88" s="66">
        <f t="shared" si="1"/>
        <v>0</v>
      </c>
      <c r="F88" s="18"/>
      <c r="G88" s="15"/>
      <c r="H88" s="15"/>
      <c r="I88" s="18"/>
      <c r="J88" s="18"/>
      <c r="K88" s="18"/>
      <c r="L88" s="15"/>
      <c r="M88" s="18"/>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row>
    <row r="89" spans="1:45" x14ac:dyDescent="0.25">
      <c r="A89" s="14" t="s">
        <v>120</v>
      </c>
      <c r="B89" s="15"/>
      <c r="C89" s="15"/>
      <c r="D89" s="16"/>
      <c r="E89" s="66">
        <f t="shared" si="1"/>
        <v>0</v>
      </c>
      <c r="F89" s="18"/>
      <c r="G89" s="15"/>
      <c r="H89" s="15"/>
      <c r="I89" s="18"/>
      <c r="J89" s="18"/>
      <c r="K89" s="18"/>
      <c r="L89" s="15"/>
      <c r="M89" s="18"/>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row>
    <row r="90" spans="1:45" x14ac:dyDescent="0.25">
      <c r="A90" s="14" t="s">
        <v>121</v>
      </c>
      <c r="B90" s="15"/>
      <c r="C90" s="15"/>
      <c r="D90" s="16"/>
      <c r="E90" s="66">
        <f t="shared" si="1"/>
        <v>0</v>
      </c>
      <c r="F90" s="18"/>
      <c r="G90" s="15"/>
      <c r="H90" s="15"/>
      <c r="I90" s="18"/>
      <c r="J90" s="18"/>
      <c r="K90" s="18"/>
      <c r="L90" s="15"/>
      <c r="M90" s="18"/>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row>
    <row r="91" spans="1:45" x14ac:dyDescent="0.25">
      <c r="A91" s="14" t="s">
        <v>122</v>
      </c>
      <c r="B91" s="15"/>
      <c r="C91" s="15"/>
      <c r="D91" s="16"/>
      <c r="E91" s="66">
        <f t="shared" si="1"/>
        <v>0</v>
      </c>
      <c r="F91" s="18"/>
      <c r="G91" s="15"/>
      <c r="H91" s="15"/>
      <c r="I91" s="18"/>
      <c r="J91" s="18"/>
      <c r="K91" s="18"/>
      <c r="L91" s="15"/>
      <c r="M91" s="18"/>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row>
    <row r="92" spans="1:45" x14ac:dyDescent="0.25">
      <c r="A92" s="14" t="s">
        <v>123</v>
      </c>
      <c r="B92" s="15"/>
      <c r="C92" s="15"/>
      <c r="D92" s="16"/>
      <c r="E92" s="66">
        <f t="shared" si="1"/>
        <v>0</v>
      </c>
      <c r="F92" s="18"/>
      <c r="G92" s="15"/>
      <c r="H92" s="15"/>
      <c r="I92" s="18"/>
      <c r="J92" s="18"/>
      <c r="K92" s="18"/>
      <c r="L92" s="15"/>
      <c r="M92" s="18"/>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row>
    <row r="93" spans="1:45" x14ac:dyDescent="0.25">
      <c r="A93" s="14" t="s">
        <v>124</v>
      </c>
      <c r="B93" s="15"/>
      <c r="C93" s="15"/>
      <c r="D93" s="16"/>
      <c r="E93" s="66">
        <f t="shared" si="1"/>
        <v>0</v>
      </c>
      <c r="F93" s="18"/>
      <c r="G93" s="15"/>
      <c r="H93" s="15"/>
      <c r="I93" s="18"/>
      <c r="J93" s="18"/>
      <c r="K93" s="18"/>
      <c r="L93" s="15"/>
      <c r="M93" s="18"/>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row>
    <row r="94" spans="1:45" x14ac:dyDescent="0.25">
      <c r="A94" s="14" t="s">
        <v>125</v>
      </c>
      <c r="B94" s="15"/>
      <c r="C94" s="15"/>
      <c r="D94" s="16"/>
      <c r="E94" s="66">
        <f t="shared" si="1"/>
        <v>0</v>
      </c>
      <c r="F94" s="18"/>
      <c r="G94" s="15"/>
      <c r="H94" s="15"/>
      <c r="I94" s="18"/>
      <c r="J94" s="18"/>
      <c r="K94" s="18"/>
      <c r="L94" s="15"/>
      <c r="M94" s="18"/>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row>
    <row r="95" spans="1:45" x14ac:dyDescent="0.25">
      <c r="A95" s="14" t="s">
        <v>126</v>
      </c>
      <c r="B95" s="15"/>
      <c r="C95" s="15"/>
      <c r="D95" s="16"/>
      <c r="E95" s="66">
        <f t="shared" si="1"/>
        <v>0</v>
      </c>
      <c r="F95" s="18"/>
      <c r="G95" s="15"/>
      <c r="H95" s="15"/>
      <c r="I95" s="18"/>
      <c r="J95" s="18"/>
      <c r="K95" s="18"/>
      <c r="L95" s="15"/>
      <c r="M95" s="18"/>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row>
    <row r="96" spans="1:45" x14ac:dyDescent="0.25">
      <c r="A96" s="14" t="s">
        <v>127</v>
      </c>
      <c r="B96" s="15"/>
      <c r="C96" s="15"/>
      <c r="D96" s="16"/>
      <c r="E96" s="66">
        <f t="shared" si="1"/>
        <v>0</v>
      </c>
      <c r="F96" s="18"/>
      <c r="G96" s="15"/>
      <c r="H96" s="15"/>
      <c r="I96" s="18"/>
      <c r="J96" s="18"/>
      <c r="K96" s="18"/>
      <c r="L96" s="15"/>
      <c r="M96" s="18"/>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row>
    <row r="97" spans="1:45" x14ac:dyDescent="0.25">
      <c r="A97" s="14" t="s">
        <v>128</v>
      </c>
      <c r="B97" s="15"/>
      <c r="C97" s="15"/>
      <c r="D97" s="16"/>
      <c r="E97" s="66">
        <f t="shared" si="1"/>
        <v>0</v>
      </c>
      <c r="F97" s="18"/>
      <c r="G97" s="15"/>
      <c r="H97" s="15"/>
      <c r="I97" s="18"/>
      <c r="J97" s="18"/>
      <c r="K97" s="18"/>
      <c r="L97" s="15"/>
      <c r="M97" s="18"/>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row>
    <row r="98" spans="1:45" x14ac:dyDescent="0.25">
      <c r="A98" s="14" t="s">
        <v>129</v>
      </c>
      <c r="B98" s="15"/>
      <c r="C98" s="15"/>
      <c r="D98" s="16"/>
      <c r="E98" s="66">
        <f t="shared" si="1"/>
        <v>0</v>
      </c>
      <c r="F98" s="18"/>
      <c r="G98" s="15"/>
      <c r="H98" s="15"/>
      <c r="I98" s="18"/>
      <c r="J98" s="18"/>
      <c r="K98" s="18"/>
      <c r="L98" s="15"/>
      <c r="M98" s="18"/>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row>
    <row r="99" spans="1:45" x14ac:dyDescent="0.25">
      <c r="A99" s="14" t="s">
        <v>130</v>
      </c>
      <c r="B99" s="15"/>
      <c r="C99" s="15"/>
      <c r="D99" s="16"/>
      <c r="E99" s="66">
        <f t="shared" si="1"/>
        <v>0</v>
      </c>
      <c r="F99" s="18"/>
      <c r="G99" s="15"/>
      <c r="H99" s="15"/>
      <c r="I99" s="18"/>
      <c r="J99" s="18"/>
      <c r="K99" s="18"/>
      <c r="L99" s="15"/>
      <c r="M99" s="18"/>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row>
    <row r="100" spans="1:45" x14ac:dyDescent="0.25">
      <c r="A100" s="14" t="s">
        <v>131</v>
      </c>
      <c r="B100" s="15"/>
      <c r="C100" s="15"/>
      <c r="D100" s="16"/>
      <c r="E100" s="66">
        <f t="shared" si="1"/>
        <v>0</v>
      </c>
      <c r="F100" s="18"/>
      <c r="G100" s="15"/>
      <c r="H100" s="15"/>
      <c r="I100" s="18"/>
      <c r="J100" s="18"/>
      <c r="K100" s="18"/>
      <c r="L100" s="15"/>
      <c r="M100" s="18"/>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row>
    <row r="101" spans="1:45" x14ac:dyDescent="0.25">
      <c r="A101" s="14" t="s">
        <v>132</v>
      </c>
      <c r="B101" s="15"/>
      <c r="C101" s="15"/>
      <c r="D101" s="16"/>
      <c r="E101" s="66">
        <f t="shared" si="1"/>
        <v>0</v>
      </c>
      <c r="F101" s="18"/>
      <c r="G101" s="15"/>
      <c r="H101" s="15"/>
      <c r="I101" s="18"/>
      <c r="J101" s="18"/>
      <c r="K101" s="18"/>
      <c r="L101" s="15"/>
      <c r="M101" s="18"/>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row>
    <row r="102" spans="1:45" x14ac:dyDescent="0.25">
      <c r="A102" s="14" t="s">
        <v>133</v>
      </c>
      <c r="B102" s="15"/>
      <c r="C102" s="15"/>
      <c r="D102" s="16"/>
      <c r="E102" s="66">
        <f t="shared" si="1"/>
        <v>0</v>
      </c>
      <c r="F102" s="18"/>
      <c r="G102" s="15"/>
      <c r="H102" s="15"/>
      <c r="I102" s="18"/>
      <c r="J102" s="18"/>
      <c r="K102" s="18"/>
      <c r="L102" s="15"/>
      <c r="M102" s="18"/>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row>
    <row r="103" spans="1:45" x14ac:dyDescent="0.25">
      <c r="A103" s="14" t="s">
        <v>134</v>
      </c>
      <c r="B103" s="15"/>
      <c r="C103" s="15"/>
      <c r="D103" s="16"/>
      <c r="E103" s="66">
        <f t="shared" si="1"/>
        <v>0</v>
      </c>
      <c r="F103" s="18"/>
      <c r="G103" s="15"/>
      <c r="H103" s="15"/>
      <c r="I103" s="18"/>
      <c r="J103" s="18"/>
      <c r="K103" s="18"/>
      <c r="L103" s="15"/>
      <c r="M103" s="18"/>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row>
    <row r="104" spans="1:45" x14ac:dyDescent="0.25">
      <c r="A104" s="14" t="s">
        <v>135</v>
      </c>
      <c r="B104" s="15"/>
      <c r="C104" s="15"/>
      <c r="D104" s="16"/>
      <c r="E104" s="66">
        <f t="shared" si="1"/>
        <v>0</v>
      </c>
      <c r="F104" s="18"/>
      <c r="G104" s="15"/>
      <c r="H104" s="15"/>
      <c r="I104" s="18"/>
      <c r="J104" s="18"/>
      <c r="K104" s="18"/>
      <c r="L104" s="15"/>
      <c r="M104" s="18"/>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row>
    <row r="105" spans="1:45" x14ac:dyDescent="0.25">
      <c r="A105" s="14" t="s">
        <v>136</v>
      </c>
      <c r="B105" s="15"/>
      <c r="C105" s="15"/>
      <c r="D105" s="16"/>
      <c r="E105" s="66">
        <f t="shared" si="1"/>
        <v>0</v>
      </c>
      <c r="F105" s="18"/>
      <c r="G105" s="15"/>
      <c r="H105" s="15"/>
      <c r="I105" s="18"/>
      <c r="J105" s="18"/>
      <c r="K105" s="18"/>
      <c r="L105" s="15"/>
      <c r="M105" s="18"/>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row>
    <row r="106" spans="1:45" x14ac:dyDescent="0.25">
      <c r="A106" s="14" t="s">
        <v>137</v>
      </c>
      <c r="B106" s="15"/>
      <c r="C106" s="15"/>
      <c r="D106" s="16"/>
      <c r="E106" s="66">
        <f t="shared" si="1"/>
        <v>0</v>
      </c>
      <c r="F106" s="18"/>
      <c r="G106" s="15"/>
      <c r="H106" s="15"/>
      <c r="I106" s="18"/>
      <c r="J106" s="18"/>
      <c r="K106" s="18"/>
      <c r="L106" s="15"/>
      <c r="M106" s="18"/>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row>
    <row r="107" spans="1:45" x14ac:dyDescent="0.25">
      <c r="A107" s="14" t="s">
        <v>138</v>
      </c>
      <c r="B107" s="15"/>
      <c r="C107" s="15"/>
      <c r="D107" s="16"/>
      <c r="E107" s="66">
        <f t="shared" si="1"/>
        <v>0</v>
      </c>
      <c r="F107" s="18"/>
      <c r="G107" s="15"/>
      <c r="H107" s="15"/>
      <c r="I107" s="18"/>
      <c r="J107" s="18"/>
      <c r="K107" s="18"/>
      <c r="L107" s="15"/>
      <c r="M107" s="18"/>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row>
    <row r="108" spans="1:45" x14ac:dyDescent="0.25">
      <c r="A108" s="14" t="s">
        <v>139</v>
      </c>
      <c r="B108" s="15"/>
      <c r="C108" s="15"/>
      <c r="D108" s="16"/>
      <c r="E108" s="66">
        <f t="shared" si="1"/>
        <v>0</v>
      </c>
      <c r="F108" s="18"/>
      <c r="G108" s="15"/>
      <c r="H108" s="15"/>
      <c r="I108" s="18"/>
      <c r="J108" s="18"/>
      <c r="K108" s="18"/>
      <c r="L108" s="15"/>
      <c r="M108" s="18"/>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row>
    <row r="109" spans="1:45" x14ac:dyDescent="0.25">
      <c r="A109" s="14" t="s">
        <v>140</v>
      </c>
      <c r="B109" s="15"/>
      <c r="C109" s="15"/>
      <c r="D109" s="16"/>
      <c r="E109" s="66">
        <f t="shared" si="1"/>
        <v>0</v>
      </c>
      <c r="F109" s="18"/>
      <c r="G109" s="15"/>
      <c r="H109" s="15"/>
      <c r="I109" s="18"/>
      <c r="J109" s="18"/>
      <c r="K109" s="18"/>
      <c r="L109" s="15"/>
      <c r="M109" s="18"/>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row>
    <row r="110" spans="1:45" x14ac:dyDescent="0.25">
      <c r="A110" s="14" t="s">
        <v>141</v>
      </c>
      <c r="B110" s="15"/>
      <c r="C110" s="15"/>
      <c r="D110" s="16"/>
      <c r="E110" s="66">
        <f t="shared" si="1"/>
        <v>0</v>
      </c>
      <c r="F110" s="18"/>
      <c r="G110" s="15"/>
      <c r="H110" s="15"/>
      <c r="I110" s="18"/>
      <c r="J110" s="18"/>
      <c r="K110" s="18"/>
      <c r="L110" s="15"/>
      <c r="M110" s="18"/>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row>
    <row r="111" spans="1:45" x14ac:dyDescent="0.25">
      <c r="A111" s="14" t="s">
        <v>142</v>
      </c>
      <c r="B111" s="15"/>
      <c r="C111" s="15"/>
      <c r="D111" s="16"/>
      <c r="E111" s="66">
        <f t="shared" si="1"/>
        <v>0</v>
      </c>
      <c r="F111" s="18"/>
      <c r="G111" s="15"/>
      <c r="H111" s="15"/>
      <c r="I111" s="18"/>
      <c r="J111" s="18"/>
      <c r="K111" s="18"/>
      <c r="L111" s="15"/>
      <c r="M111" s="18"/>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row>
    <row r="112" spans="1:45" x14ac:dyDescent="0.25">
      <c r="A112" s="14" t="s">
        <v>143</v>
      </c>
      <c r="B112" s="15"/>
      <c r="C112" s="15"/>
      <c r="D112" s="16"/>
      <c r="E112" s="66">
        <f t="shared" si="1"/>
        <v>0</v>
      </c>
      <c r="F112" s="18"/>
      <c r="G112" s="15"/>
      <c r="H112" s="15"/>
      <c r="I112" s="18"/>
      <c r="J112" s="18"/>
      <c r="K112" s="18"/>
      <c r="L112" s="15"/>
      <c r="M112" s="18"/>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row>
    <row r="113" spans="1:45" x14ac:dyDescent="0.25">
      <c r="A113" s="14" t="s">
        <v>144</v>
      </c>
      <c r="B113" s="15"/>
      <c r="C113" s="15"/>
      <c r="D113" s="16"/>
      <c r="E113" s="66">
        <f t="shared" si="1"/>
        <v>0</v>
      </c>
      <c r="F113" s="18"/>
      <c r="G113" s="15"/>
      <c r="H113" s="15"/>
      <c r="I113" s="18"/>
      <c r="J113" s="18"/>
      <c r="K113" s="18"/>
      <c r="L113" s="15"/>
      <c r="M113" s="18"/>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row>
    <row r="114" spans="1:45" x14ac:dyDescent="0.25">
      <c r="A114" s="14" t="s">
        <v>145</v>
      </c>
      <c r="B114" s="15"/>
      <c r="C114" s="15"/>
      <c r="D114" s="16"/>
      <c r="E114" s="66">
        <f t="shared" si="1"/>
        <v>0</v>
      </c>
      <c r="F114" s="18"/>
      <c r="G114" s="15"/>
      <c r="H114" s="15"/>
      <c r="I114" s="18"/>
      <c r="J114" s="18"/>
      <c r="K114" s="18"/>
      <c r="L114" s="15"/>
      <c r="M114" s="18"/>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row>
    <row r="115" spans="1:45" x14ac:dyDescent="0.25">
      <c r="A115" s="14" t="s">
        <v>146</v>
      </c>
      <c r="B115" s="15"/>
      <c r="C115" s="15"/>
      <c r="D115" s="16"/>
      <c r="E115" s="66">
        <f t="shared" si="1"/>
        <v>0</v>
      </c>
      <c r="F115" s="18"/>
      <c r="G115" s="15"/>
      <c r="H115" s="15"/>
      <c r="I115" s="18"/>
      <c r="J115" s="18"/>
      <c r="K115" s="18"/>
      <c r="L115" s="15"/>
      <c r="M115" s="18"/>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row>
    <row r="116" spans="1:45" x14ac:dyDescent="0.25">
      <c r="A116" s="14" t="s">
        <v>147</v>
      </c>
      <c r="B116" s="15"/>
      <c r="C116" s="15"/>
      <c r="D116" s="16"/>
      <c r="E116" s="66">
        <f t="shared" si="1"/>
        <v>0</v>
      </c>
      <c r="F116" s="18"/>
      <c r="G116" s="15"/>
      <c r="H116" s="15"/>
      <c r="I116" s="18"/>
      <c r="J116" s="18"/>
      <c r="K116" s="18"/>
      <c r="L116" s="15"/>
      <c r="M116" s="18"/>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row>
    <row r="117" spans="1:45" x14ac:dyDescent="0.25">
      <c r="A117" s="14" t="s">
        <v>148</v>
      </c>
      <c r="B117" s="15"/>
      <c r="C117" s="15"/>
      <c r="D117" s="16"/>
      <c r="E117" s="66">
        <f t="shared" si="1"/>
        <v>0</v>
      </c>
      <c r="F117" s="18"/>
      <c r="G117" s="15"/>
      <c r="H117" s="15"/>
      <c r="I117" s="18"/>
      <c r="J117" s="18"/>
      <c r="K117" s="18"/>
      <c r="L117" s="15"/>
      <c r="M117" s="18"/>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row>
    <row r="118" spans="1:45" x14ac:dyDescent="0.25">
      <c r="A118" s="14" t="s">
        <v>149</v>
      </c>
      <c r="B118" s="15"/>
      <c r="C118" s="15"/>
      <c r="D118" s="16"/>
      <c r="E118" s="66">
        <f t="shared" si="1"/>
        <v>0</v>
      </c>
      <c r="F118" s="18"/>
      <c r="G118" s="15"/>
      <c r="H118" s="15"/>
      <c r="I118" s="18"/>
      <c r="J118" s="18"/>
      <c r="K118" s="18"/>
      <c r="L118" s="15"/>
      <c r="M118" s="18"/>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row>
    <row r="119" spans="1:45" x14ac:dyDescent="0.25">
      <c r="A119" s="14" t="s">
        <v>150</v>
      </c>
      <c r="B119" s="15"/>
      <c r="C119" s="15"/>
      <c r="D119" s="16"/>
      <c r="E119" s="66">
        <f t="shared" si="1"/>
        <v>0</v>
      </c>
      <c r="F119" s="18"/>
      <c r="G119" s="15"/>
      <c r="H119" s="15"/>
      <c r="I119" s="18"/>
      <c r="J119" s="18"/>
      <c r="K119" s="18"/>
      <c r="L119" s="15"/>
      <c r="M119" s="18"/>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row>
    <row r="120" spans="1:45" x14ac:dyDescent="0.25">
      <c r="A120" s="14" t="s">
        <v>151</v>
      </c>
      <c r="B120" s="15"/>
      <c r="C120" s="15"/>
      <c r="D120" s="16"/>
      <c r="E120" s="66">
        <f t="shared" si="1"/>
        <v>0</v>
      </c>
      <c r="F120" s="18"/>
      <c r="G120" s="15"/>
      <c r="H120" s="15"/>
      <c r="I120" s="18"/>
      <c r="J120" s="18"/>
      <c r="K120" s="18"/>
      <c r="L120" s="15"/>
      <c r="M120" s="18"/>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row>
    <row r="121" spans="1:45" x14ac:dyDescent="0.25">
      <c r="A121" s="14" t="s">
        <v>152</v>
      </c>
      <c r="B121" s="15"/>
      <c r="C121" s="15"/>
      <c r="D121" s="16"/>
      <c r="E121" s="66">
        <f t="shared" si="1"/>
        <v>0</v>
      </c>
      <c r="F121" s="18"/>
      <c r="G121" s="15"/>
      <c r="H121" s="15"/>
      <c r="I121" s="18"/>
      <c r="J121" s="18"/>
      <c r="K121" s="18"/>
      <c r="L121" s="15"/>
      <c r="M121" s="18"/>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row>
    <row r="122" spans="1:45" x14ac:dyDescent="0.25">
      <c r="A122" s="14" t="s">
        <v>153</v>
      </c>
      <c r="B122" s="15"/>
      <c r="C122" s="15"/>
      <c r="D122" s="16"/>
      <c r="E122" s="66">
        <f t="shared" si="1"/>
        <v>0</v>
      </c>
      <c r="F122" s="18"/>
      <c r="G122" s="15"/>
      <c r="H122" s="15"/>
      <c r="I122" s="18"/>
      <c r="J122" s="18"/>
      <c r="K122" s="18"/>
      <c r="L122" s="15"/>
      <c r="M122" s="18"/>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row>
    <row r="123" spans="1:45" x14ac:dyDescent="0.25">
      <c r="A123" s="14" t="s">
        <v>154</v>
      </c>
      <c r="B123" s="15"/>
      <c r="C123" s="15"/>
      <c r="D123" s="16"/>
      <c r="E123" s="66">
        <f t="shared" si="1"/>
        <v>0</v>
      </c>
      <c r="F123" s="18"/>
      <c r="G123" s="15"/>
      <c r="H123" s="15"/>
      <c r="I123" s="18"/>
      <c r="J123" s="18"/>
      <c r="K123" s="18"/>
      <c r="L123" s="15"/>
      <c r="M123" s="18"/>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row>
    <row r="124" spans="1:45" x14ac:dyDescent="0.25">
      <c r="A124" s="14" t="s">
        <v>155</v>
      </c>
      <c r="B124" s="15"/>
      <c r="C124" s="15"/>
      <c r="D124" s="16"/>
      <c r="E124" s="66">
        <f t="shared" si="1"/>
        <v>0</v>
      </c>
      <c r="F124" s="18"/>
      <c r="G124" s="15"/>
      <c r="H124" s="15"/>
      <c r="I124" s="18"/>
      <c r="J124" s="18"/>
      <c r="K124" s="18"/>
      <c r="L124" s="15"/>
      <c r="M124" s="18"/>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row>
    <row r="125" spans="1:45" x14ac:dyDescent="0.25">
      <c r="A125" s="14" t="s">
        <v>156</v>
      </c>
      <c r="B125" s="15"/>
      <c r="C125" s="15"/>
      <c r="D125" s="16"/>
      <c r="E125" s="66">
        <f t="shared" si="1"/>
        <v>0</v>
      </c>
      <c r="F125" s="18"/>
      <c r="G125" s="15"/>
      <c r="H125" s="15"/>
      <c r="I125" s="18"/>
      <c r="J125" s="18"/>
      <c r="K125" s="18"/>
      <c r="L125" s="15"/>
      <c r="M125" s="18"/>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row>
    <row r="126" spans="1:45" x14ac:dyDescent="0.25">
      <c r="A126" s="14" t="s">
        <v>157</v>
      </c>
      <c r="B126" s="15"/>
      <c r="C126" s="15"/>
      <c r="D126" s="16"/>
      <c r="E126" s="66">
        <f t="shared" si="1"/>
        <v>0</v>
      </c>
      <c r="F126" s="18"/>
      <c r="G126" s="15"/>
      <c r="H126" s="15"/>
      <c r="I126" s="18"/>
      <c r="J126" s="18"/>
      <c r="K126" s="18"/>
      <c r="L126" s="15"/>
      <c r="M126" s="18"/>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row>
    <row r="127" spans="1:45" x14ac:dyDescent="0.25">
      <c r="A127" s="14" t="s">
        <v>158</v>
      </c>
      <c r="B127" s="15"/>
      <c r="C127" s="15"/>
      <c r="D127" s="16"/>
      <c r="E127" s="66">
        <f t="shared" si="1"/>
        <v>0</v>
      </c>
      <c r="F127" s="18"/>
      <c r="G127" s="15"/>
      <c r="H127" s="15"/>
      <c r="I127" s="18"/>
      <c r="J127" s="18"/>
      <c r="K127" s="18"/>
      <c r="L127" s="15"/>
      <c r="M127" s="18"/>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row>
    <row r="128" spans="1:45" x14ac:dyDescent="0.25">
      <c r="A128" s="14" t="s">
        <v>159</v>
      </c>
      <c r="B128" s="15"/>
      <c r="C128" s="15"/>
      <c r="D128" s="16"/>
      <c r="E128" s="66">
        <f t="shared" si="1"/>
        <v>0</v>
      </c>
      <c r="F128" s="18"/>
      <c r="G128" s="15"/>
      <c r="H128" s="15"/>
      <c r="I128" s="18"/>
      <c r="J128" s="18"/>
      <c r="K128" s="18"/>
      <c r="L128" s="15"/>
      <c r="M128" s="18"/>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row>
    <row r="129" spans="1:45" x14ac:dyDescent="0.25">
      <c r="A129" s="14" t="s">
        <v>160</v>
      </c>
      <c r="B129" s="15"/>
      <c r="C129" s="15"/>
      <c r="D129" s="16"/>
      <c r="E129" s="66">
        <f t="shared" si="1"/>
        <v>0</v>
      </c>
      <c r="F129" s="18"/>
      <c r="G129" s="15"/>
      <c r="H129" s="15"/>
      <c r="I129" s="18"/>
      <c r="J129" s="18"/>
      <c r="K129" s="18"/>
      <c r="L129" s="15"/>
      <c r="M129" s="18"/>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row>
    <row r="130" spans="1:45" x14ac:dyDescent="0.25">
      <c r="A130" s="14" t="s">
        <v>161</v>
      </c>
      <c r="B130" s="15"/>
      <c r="C130" s="15"/>
      <c r="D130" s="16"/>
      <c r="E130" s="66">
        <f t="shared" si="1"/>
        <v>0</v>
      </c>
      <c r="F130" s="18"/>
      <c r="G130" s="15"/>
      <c r="H130" s="15"/>
      <c r="I130" s="18"/>
      <c r="J130" s="18"/>
      <c r="K130" s="18"/>
      <c r="L130" s="15"/>
      <c r="M130" s="18"/>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x14ac:dyDescent="0.25">
      <c r="A131" s="14" t="s">
        <v>162</v>
      </c>
      <c r="B131" s="15"/>
      <c r="C131" s="15"/>
      <c r="D131" s="16"/>
      <c r="E131" s="66">
        <f t="shared" si="1"/>
        <v>0</v>
      </c>
      <c r="F131" s="18"/>
      <c r="G131" s="15"/>
      <c r="H131" s="15"/>
      <c r="I131" s="18"/>
      <c r="J131" s="18"/>
      <c r="K131" s="18"/>
      <c r="L131" s="15"/>
      <c r="M131" s="18"/>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x14ac:dyDescent="0.25">
      <c r="A132" s="14" t="s">
        <v>163</v>
      </c>
      <c r="B132" s="15"/>
      <c r="C132" s="15"/>
      <c r="D132" s="16"/>
      <c r="E132" s="66">
        <f t="shared" si="1"/>
        <v>0</v>
      </c>
      <c r="F132" s="18"/>
      <c r="G132" s="15"/>
      <c r="H132" s="15"/>
      <c r="I132" s="18"/>
      <c r="J132" s="18"/>
      <c r="K132" s="18"/>
      <c r="L132" s="15"/>
      <c r="M132" s="18"/>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row>
    <row r="133" spans="1:45" x14ac:dyDescent="0.25">
      <c r="A133" s="14" t="s">
        <v>164</v>
      </c>
      <c r="B133" s="15"/>
      <c r="C133" s="15"/>
      <c r="D133" s="16"/>
      <c r="E133" s="66">
        <f t="shared" si="1"/>
        <v>0</v>
      </c>
      <c r="F133" s="18"/>
      <c r="G133" s="15"/>
      <c r="H133" s="15"/>
      <c r="I133" s="18"/>
      <c r="J133" s="18"/>
      <c r="K133" s="18"/>
      <c r="L133" s="15"/>
      <c r="M133" s="18"/>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row>
    <row r="134" spans="1:45" x14ac:dyDescent="0.25">
      <c r="A134" s="14" t="s">
        <v>165</v>
      </c>
      <c r="B134" s="15"/>
      <c r="C134" s="15"/>
      <c r="D134" s="16"/>
      <c r="E134" s="66">
        <f t="shared" si="1"/>
        <v>0</v>
      </c>
      <c r="F134" s="18"/>
      <c r="G134" s="15"/>
      <c r="H134" s="15"/>
      <c r="I134" s="18"/>
      <c r="J134" s="18"/>
      <c r="K134" s="18"/>
      <c r="L134" s="15"/>
      <c r="M134" s="18"/>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row>
    <row r="135" spans="1:45" x14ac:dyDescent="0.25">
      <c r="A135" s="14" t="s">
        <v>166</v>
      </c>
      <c r="B135" s="15"/>
      <c r="C135" s="15"/>
      <c r="D135" s="16"/>
      <c r="E135" s="66">
        <f t="shared" si="1"/>
        <v>0</v>
      </c>
      <c r="F135" s="18"/>
      <c r="G135" s="15"/>
      <c r="H135" s="15"/>
      <c r="I135" s="18"/>
      <c r="J135" s="18"/>
      <c r="K135" s="18"/>
      <c r="L135" s="15"/>
      <c r="M135" s="18"/>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row>
    <row r="136" spans="1:45" x14ac:dyDescent="0.25">
      <c r="A136" s="14" t="s">
        <v>167</v>
      </c>
      <c r="B136" s="15"/>
      <c r="C136" s="15"/>
      <c r="D136" s="16"/>
      <c r="E136" s="66">
        <f t="shared" si="1"/>
        <v>0</v>
      </c>
      <c r="F136" s="18"/>
      <c r="G136" s="15"/>
      <c r="H136" s="15"/>
      <c r="I136" s="18"/>
      <c r="J136" s="18"/>
      <c r="K136" s="18"/>
      <c r="L136" s="15"/>
      <c r="M136" s="18"/>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row>
    <row r="137" spans="1:45" x14ac:dyDescent="0.25">
      <c r="A137" s="14" t="s">
        <v>168</v>
      </c>
      <c r="B137" s="15"/>
      <c r="C137" s="15"/>
      <c r="D137" s="16"/>
      <c r="E137" s="66">
        <f t="shared" si="1"/>
        <v>0</v>
      </c>
      <c r="F137" s="18"/>
      <c r="G137" s="15"/>
      <c r="H137" s="15"/>
      <c r="I137" s="18"/>
      <c r="J137" s="18"/>
      <c r="K137" s="18"/>
      <c r="L137" s="15"/>
      <c r="M137" s="18"/>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row>
    <row r="138" spans="1:45" x14ac:dyDescent="0.25">
      <c r="A138" s="14" t="s">
        <v>169</v>
      </c>
      <c r="B138" s="15"/>
      <c r="C138" s="15"/>
      <c r="D138" s="16"/>
      <c r="E138" s="66">
        <f t="shared" si="1"/>
        <v>0</v>
      </c>
      <c r="F138" s="18"/>
      <c r="G138" s="15"/>
      <c r="H138" s="15"/>
      <c r="I138" s="18"/>
      <c r="J138" s="18"/>
      <c r="K138" s="18"/>
      <c r="L138" s="15"/>
      <c r="M138" s="18"/>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row>
    <row r="139" spans="1:45" x14ac:dyDescent="0.25">
      <c r="A139" s="14" t="s">
        <v>170</v>
      </c>
      <c r="B139" s="15"/>
      <c r="C139" s="15"/>
      <c r="D139" s="16"/>
      <c r="E139" s="66">
        <f t="shared" si="1"/>
        <v>0</v>
      </c>
      <c r="F139" s="18"/>
      <c r="G139" s="15"/>
      <c r="H139" s="15"/>
      <c r="I139" s="18"/>
      <c r="J139" s="18"/>
      <c r="K139" s="18"/>
      <c r="L139" s="15"/>
      <c r="M139" s="18"/>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row>
    <row r="140" spans="1:45" x14ac:dyDescent="0.25">
      <c r="A140" s="14" t="s">
        <v>171</v>
      </c>
      <c r="B140" s="15"/>
      <c r="C140" s="15"/>
      <c r="D140" s="16"/>
      <c r="E140" s="66">
        <f t="shared" si="1"/>
        <v>0</v>
      </c>
      <c r="F140" s="18"/>
      <c r="G140" s="15"/>
      <c r="H140" s="15"/>
      <c r="I140" s="18"/>
      <c r="J140" s="18"/>
      <c r="K140" s="18"/>
      <c r="L140" s="15"/>
      <c r="M140" s="18"/>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row>
    <row r="141" spans="1:45" x14ac:dyDescent="0.25">
      <c r="A141" s="14" t="s">
        <v>172</v>
      </c>
      <c r="B141" s="15"/>
      <c r="C141" s="15"/>
      <c r="D141" s="16"/>
      <c r="E141" s="66">
        <f t="shared" si="1"/>
        <v>0</v>
      </c>
      <c r="F141" s="18"/>
      <c r="G141" s="15"/>
      <c r="H141" s="15"/>
      <c r="I141" s="18"/>
      <c r="J141" s="18"/>
      <c r="K141" s="18"/>
      <c r="L141" s="15"/>
      <c r="M141" s="18"/>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row>
    <row r="142" spans="1:45" x14ac:dyDescent="0.25">
      <c r="A142" s="14" t="s">
        <v>173</v>
      </c>
      <c r="B142" s="15"/>
      <c r="C142" s="15"/>
      <c r="D142" s="16"/>
      <c r="E142" s="66">
        <f t="shared" si="1"/>
        <v>0</v>
      </c>
      <c r="F142" s="18"/>
      <c r="G142" s="15"/>
      <c r="H142" s="15"/>
      <c r="I142" s="18"/>
      <c r="J142" s="18"/>
      <c r="K142" s="18"/>
      <c r="L142" s="15"/>
      <c r="M142" s="18"/>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row>
    <row r="143" spans="1:45" x14ac:dyDescent="0.25">
      <c r="A143" s="14" t="s">
        <v>174</v>
      </c>
      <c r="B143" s="15"/>
      <c r="C143" s="15"/>
      <c r="D143" s="16"/>
      <c r="E143" s="66">
        <f t="shared" ref="E143:E163" si="2">SUMIF(F143:AS143,"ano",$F$9:$AS$9)</f>
        <v>0</v>
      </c>
      <c r="F143" s="18"/>
      <c r="G143" s="15"/>
      <c r="H143" s="15"/>
      <c r="I143" s="18"/>
      <c r="J143" s="18"/>
      <c r="K143" s="18"/>
      <c r="L143" s="15"/>
      <c r="M143" s="18"/>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row>
    <row r="144" spans="1:45" x14ac:dyDescent="0.25">
      <c r="A144" s="14" t="s">
        <v>175</v>
      </c>
      <c r="B144" s="15"/>
      <c r="C144" s="15"/>
      <c r="D144" s="16"/>
      <c r="E144" s="66">
        <f t="shared" si="2"/>
        <v>0</v>
      </c>
      <c r="F144" s="18"/>
      <c r="G144" s="15"/>
      <c r="H144" s="15"/>
      <c r="I144" s="18"/>
      <c r="J144" s="18"/>
      <c r="K144" s="18"/>
      <c r="L144" s="15"/>
      <c r="M144" s="18"/>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row>
    <row r="145" spans="1:45" x14ac:dyDescent="0.25">
      <c r="A145" s="14" t="s">
        <v>176</v>
      </c>
      <c r="B145" s="15"/>
      <c r="C145" s="15"/>
      <c r="D145" s="16"/>
      <c r="E145" s="66">
        <f t="shared" si="2"/>
        <v>0</v>
      </c>
      <c r="F145" s="18"/>
      <c r="G145" s="15"/>
      <c r="H145" s="15"/>
      <c r="I145" s="18"/>
      <c r="J145" s="18"/>
      <c r="K145" s="18"/>
      <c r="L145" s="15"/>
      <c r="M145" s="18"/>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row>
    <row r="146" spans="1:45" x14ac:dyDescent="0.25">
      <c r="A146" s="14" t="s">
        <v>177</v>
      </c>
      <c r="B146" s="15"/>
      <c r="C146" s="15"/>
      <c r="D146" s="16"/>
      <c r="E146" s="66">
        <f t="shared" si="2"/>
        <v>0</v>
      </c>
      <c r="F146" s="18"/>
      <c r="G146" s="15"/>
      <c r="H146" s="15"/>
      <c r="I146" s="18"/>
      <c r="J146" s="18"/>
      <c r="K146" s="18"/>
      <c r="L146" s="15"/>
      <c r="M146" s="18"/>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row>
    <row r="147" spans="1:45" x14ac:dyDescent="0.25">
      <c r="A147" s="14" t="s">
        <v>178</v>
      </c>
      <c r="B147" s="15"/>
      <c r="C147" s="15"/>
      <c r="D147" s="16"/>
      <c r="E147" s="66">
        <f t="shared" si="2"/>
        <v>0</v>
      </c>
      <c r="F147" s="18"/>
      <c r="G147" s="15"/>
      <c r="H147" s="15"/>
      <c r="I147" s="18"/>
      <c r="J147" s="18"/>
      <c r="K147" s="18"/>
      <c r="L147" s="15"/>
      <c r="M147" s="18"/>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row>
    <row r="148" spans="1:45" x14ac:dyDescent="0.25">
      <c r="A148" s="14" t="s">
        <v>179</v>
      </c>
      <c r="B148" s="15"/>
      <c r="C148" s="15"/>
      <c r="D148" s="16"/>
      <c r="E148" s="66">
        <f t="shared" si="2"/>
        <v>0</v>
      </c>
      <c r="F148" s="18"/>
      <c r="G148" s="15"/>
      <c r="H148" s="15"/>
      <c r="I148" s="18"/>
      <c r="J148" s="18"/>
      <c r="K148" s="18"/>
      <c r="L148" s="15"/>
      <c r="M148" s="18"/>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row>
    <row r="149" spans="1:45" x14ac:dyDescent="0.25">
      <c r="A149" s="14" t="s">
        <v>180</v>
      </c>
      <c r="B149" s="15"/>
      <c r="C149" s="15"/>
      <c r="D149" s="16"/>
      <c r="E149" s="66">
        <f t="shared" si="2"/>
        <v>0</v>
      </c>
      <c r="F149" s="18"/>
      <c r="G149" s="15"/>
      <c r="H149" s="15"/>
      <c r="I149" s="18"/>
      <c r="J149" s="18"/>
      <c r="K149" s="18"/>
      <c r="L149" s="15"/>
      <c r="M149" s="18"/>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row>
    <row r="150" spans="1:45" x14ac:dyDescent="0.25">
      <c r="A150" s="14" t="s">
        <v>181</v>
      </c>
      <c r="B150" s="15"/>
      <c r="C150" s="15"/>
      <c r="D150" s="16"/>
      <c r="E150" s="66">
        <f t="shared" si="2"/>
        <v>0</v>
      </c>
      <c r="F150" s="18"/>
      <c r="G150" s="15"/>
      <c r="H150" s="15"/>
      <c r="I150" s="18"/>
      <c r="J150" s="18"/>
      <c r="K150" s="18"/>
      <c r="L150" s="15"/>
      <c r="M150" s="18"/>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row>
    <row r="151" spans="1:45" x14ac:dyDescent="0.25">
      <c r="A151" s="14" t="s">
        <v>182</v>
      </c>
      <c r="B151" s="15"/>
      <c r="C151" s="15"/>
      <c r="D151" s="16"/>
      <c r="E151" s="66">
        <f t="shared" si="2"/>
        <v>0</v>
      </c>
      <c r="F151" s="18"/>
      <c r="G151" s="15"/>
      <c r="H151" s="15"/>
      <c r="I151" s="18"/>
      <c r="J151" s="18"/>
      <c r="K151" s="18"/>
      <c r="L151" s="15"/>
      <c r="M151" s="18"/>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row>
    <row r="152" spans="1:45" x14ac:dyDescent="0.25">
      <c r="A152" s="14" t="s">
        <v>183</v>
      </c>
      <c r="B152" s="15"/>
      <c r="C152" s="15"/>
      <c r="D152" s="16"/>
      <c r="E152" s="66">
        <f t="shared" si="2"/>
        <v>0</v>
      </c>
      <c r="F152" s="18"/>
      <c r="G152" s="15"/>
      <c r="H152" s="15"/>
      <c r="I152" s="18"/>
      <c r="J152" s="18"/>
      <c r="K152" s="18"/>
      <c r="L152" s="15"/>
      <c r="M152" s="18"/>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row>
    <row r="153" spans="1:45" x14ac:dyDescent="0.25">
      <c r="A153" s="14" t="s">
        <v>184</v>
      </c>
      <c r="B153" s="15"/>
      <c r="C153" s="15"/>
      <c r="D153" s="16"/>
      <c r="E153" s="66">
        <f t="shared" si="2"/>
        <v>0</v>
      </c>
      <c r="F153" s="18"/>
      <c r="G153" s="15"/>
      <c r="H153" s="15"/>
      <c r="I153" s="18"/>
      <c r="J153" s="18"/>
      <c r="K153" s="18"/>
      <c r="L153" s="15"/>
      <c r="M153" s="18"/>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row>
    <row r="154" spans="1:45" x14ac:dyDescent="0.25">
      <c r="A154" s="14" t="s">
        <v>185</v>
      </c>
      <c r="B154" s="15"/>
      <c r="C154" s="15"/>
      <c r="D154" s="16"/>
      <c r="E154" s="66">
        <f t="shared" si="2"/>
        <v>0</v>
      </c>
      <c r="F154" s="18"/>
      <c r="G154" s="15"/>
      <c r="H154" s="15"/>
      <c r="I154" s="18"/>
      <c r="J154" s="18"/>
      <c r="K154" s="18"/>
      <c r="L154" s="15"/>
      <c r="M154" s="18"/>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row>
    <row r="155" spans="1:45" x14ac:dyDescent="0.25">
      <c r="A155" s="14" t="s">
        <v>186</v>
      </c>
      <c r="B155" s="15"/>
      <c r="C155" s="15"/>
      <c r="D155" s="16"/>
      <c r="E155" s="66">
        <f t="shared" si="2"/>
        <v>0</v>
      </c>
      <c r="F155" s="18"/>
      <c r="G155" s="15"/>
      <c r="H155" s="15"/>
      <c r="I155" s="18"/>
      <c r="J155" s="18"/>
      <c r="K155" s="18"/>
      <c r="L155" s="15"/>
      <c r="M155" s="18"/>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row>
    <row r="156" spans="1:45" x14ac:dyDescent="0.25">
      <c r="A156" s="14" t="s">
        <v>187</v>
      </c>
      <c r="B156" s="15"/>
      <c r="C156" s="15"/>
      <c r="D156" s="16"/>
      <c r="E156" s="66">
        <f t="shared" si="2"/>
        <v>0</v>
      </c>
      <c r="F156" s="18"/>
      <c r="G156" s="15"/>
      <c r="H156" s="15"/>
      <c r="I156" s="18"/>
      <c r="J156" s="18"/>
      <c r="K156" s="18"/>
      <c r="L156" s="15"/>
      <c r="M156" s="18"/>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row>
    <row r="157" spans="1:45" x14ac:dyDescent="0.25">
      <c r="A157" s="14" t="s">
        <v>188</v>
      </c>
      <c r="B157" s="15"/>
      <c r="C157" s="15"/>
      <c r="D157" s="16"/>
      <c r="E157" s="66">
        <f t="shared" si="2"/>
        <v>0</v>
      </c>
      <c r="F157" s="18"/>
      <c r="G157" s="15"/>
      <c r="H157" s="15"/>
      <c r="I157" s="18"/>
      <c r="J157" s="18"/>
      <c r="K157" s="18"/>
      <c r="L157" s="15"/>
      <c r="M157" s="18"/>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row>
    <row r="158" spans="1:45" x14ac:dyDescent="0.25">
      <c r="A158" s="14" t="s">
        <v>189</v>
      </c>
      <c r="B158" s="15"/>
      <c r="C158" s="15"/>
      <c r="D158" s="16"/>
      <c r="E158" s="66">
        <f t="shared" si="2"/>
        <v>0</v>
      </c>
      <c r="F158" s="18"/>
      <c r="G158" s="15"/>
      <c r="H158" s="15"/>
      <c r="I158" s="18"/>
      <c r="J158" s="18"/>
      <c r="K158" s="18"/>
      <c r="L158" s="15"/>
      <c r="M158" s="18"/>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row>
    <row r="159" spans="1:45" x14ac:dyDescent="0.25">
      <c r="A159" s="14" t="s">
        <v>190</v>
      </c>
      <c r="B159" s="15"/>
      <c r="C159" s="15"/>
      <c r="D159" s="16"/>
      <c r="E159" s="66">
        <f t="shared" si="2"/>
        <v>0</v>
      </c>
      <c r="F159" s="18"/>
      <c r="G159" s="15"/>
      <c r="H159" s="15"/>
      <c r="I159" s="18"/>
      <c r="J159" s="18"/>
      <c r="K159" s="18"/>
      <c r="L159" s="15"/>
      <c r="M159" s="18"/>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row>
    <row r="160" spans="1:45" x14ac:dyDescent="0.25">
      <c r="A160" s="14" t="s">
        <v>191</v>
      </c>
      <c r="B160" s="15"/>
      <c r="C160" s="15"/>
      <c r="D160" s="16"/>
      <c r="E160" s="66">
        <f t="shared" si="2"/>
        <v>0</v>
      </c>
      <c r="F160" s="18"/>
      <c r="G160" s="15"/>
      <c r="H160" s="15"/>
      <c r="I160" s="18"/>
      <c r="J160" s="18"/>
      <c r="K160" s="18"/>
      <c r="L160" s="15"/>
      <c r="M160" s="18"/>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row>
    <row r="161" spans="1:45" x14ac:dyDescent="0.25">
      <c r="A161" s="14" t="s">
        <v>192</v>
      </c>
      <c r="B161" s="15"/>
      <c r="C161" s="15"/>
      <c r="D161" s="16"/>
      <c r="E161" s="66">
        <f t="shared" si="2"/>
        <v>0</v>
      </c>
      <c r="F161" s="18"/>
      <c r="G161" s="15"/>
      <c r="H161" s="15"/>
      <c r="I161" s="18"/>
      <c r="J161" s="18"/>
      <c r="K161" s="18"/>
      <c r="L161" s="15"/>
      <c r="M161" s="18"/>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row>
    <row r="162" spans="1:45" x14ac:dyDescent="0.25">
      <c r="A162" s="14" t="s">
        <v>193</v>
      </c>
      <c r="B162" s="15"/>
      <c r="C162" s="15"/>
      <c r="D162" s="16"/>
      <c r="E162" s="66">
        <f t="shared" si="2"/>
        <v>0</v>
      </c>
      <c r="F162" s="18"/>
      <c r="G162" s="15"/>
      <c r="H162" s="15"/>
      <c r="I162" s="18"/>
      <c r="J162" s="18"/>
      <c r="K162" s="18"/>
      <c r="L162" s="15"/>
      <c r="M162" s="18"/>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row>
    <row r="163" spans="1:45" x14ac:dyDescent="0.25">
      <c r="A163" s="14" t="s">
        <v>194</v>
      </c>
      <c r="B163" s="15"/>
      <c r="C163" s="15"/>
      <c r="D163" s="16"/>
      <c r="E163" s="66">
        <f t="shared" si="2"/>
        <v>0</v>
      </c>
      <c r="F163" s="18"/>
      <c r="G163" s="15"/>
      <c r="H163" s="15"/>
      <c r="I163" s="18"/>
      <c r="J163" s="18"/>
      <c r="K163" s="18"/>
      <c r="L163" s="15"/>
      <c r="M163" s="18"/>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row>
  </sheetData>
  <sheetProtection algorithmName="SHA-512" hashValue="gDygqIZJ4TSp4CdtuSiTQKlWuafQ7SjkJWlykdGPohV+OWXzPdz46A8llnCM9XElrRzU9mOCk9wbLGvb893PXw==" saltValue="21ihi6xYVNJHsc/7kC89iw==" spinCount="100000" sheet="1" objects="1" scenarios="1" formatColumns="0" autoFilter="0"/>
  <autoFilter ref="A13:AS13" xr:uid="{F55D29B1-0B74-4C12-BB86-CCB252BA437E}"/>
  <mergeCells count="19">
    <mergeCell ref="A1:AS1"/>
    <mergeCell ref="A2:AS2"/>
    <mergeCell ref="F3:AS3"/>
    <mergeCell ref="F4:AS4"/>
    <mergeCell ref="F5:AS5"/>
    <mergeCell ref="A5:E5"/>
    <mergeCell ref="A4:E4"/>
    <mergeCell ref="A3:E3"/>
    <mergeCell ref="F6:AS6"/>
    <mergeCell ref="F7:AS7"/>
    <mergeCell ref="E11:E13"/>
    <mergeCell ref="A7:E7"/>
    <mergeCell ref="A6:E6"/>
    <mergeCell ref="A9:D10"/>
    <mergeCell ref="D11:D13"/>
    <mergeCell ref="C11:C13"/>
    <mergeCell ref="B11:B13"/>
    <mergeCell ref="A11:A13"/>
    <mergeCell ref="A8:AS8"/>
  </mergeCells>
  <phoneticPr fontId="4" type="noConversion"/>
  <conditionalFormatting sqref="B14:D163">
    <cfRule type="expression" dxfId="21" priority="1">
      <formula>AND(COUNTA($B14:$AS14)&gt;1,B14="")=TRUE</formula>
    </cfRule>
  </conditionalFormatting>
  <conditionalFormatting sqref="E14:E163">
    <cfRule type="expression" dxfId="20" priority="2">
      <formula>COUNTA($B14:$D14,$F14:$AS14)=0</formula>
    </cfRule>
  </conditionalFormatting>
  <conditionalFormatting sqref="F11:AS13">
    <cfRule type="expression" dxfId="19" priority="3">
      <formula>F$13="(ZoR č. 20)"</formula>
    </cfRule>
    <cfRule type="expression" dxfId="18" priority="4">
      <formula>F$13="(ZoR č. 19)"</formula>
    </cfRule>
    <cfRule type="expression" dxfId="17" priority="5">
      <formula>F$13="(ZoR č. 18)"</formula>
    </cfRule>
    <cfRule type="expression" dxfId="16" priority="6">
      <formula>F$13="(ZoR č. 17)"</formula>
    </cfRule>
    <cfRule type="expression" dxfId="15" priority="7">
      <formula>F$13="(ZoR č. 16)"</formula>
    </cfRule>
    <cfRule type="expression" dxfId="14" priority="8">
      <formula>F$13="(ZoR č. 15)"</formula>
    </cfRule>
    <cfRule type="expression" dxfId="13" priority="9">
      <formula>F$13="(ZoR č. 14)"</formula>
    </cfRule>
    <cfRule type="expression" dxfId="12" priority="10">
      <formula>F$13="(ZoR č. 13)"</formula>
    </cfRule>
    <cfRule type="expression" dxfId="11" priority="11">
      <formula>F$13="(ZoR č. 12)"</formula>
    </cfRule>
    <cfRule type="expression" dxfId="10" priority="12">
      <formula>F$13="(ZoR č. 11)"</formula>
    </cfRule>
    <cfRule type="expression" dxfId="9" priority="13">
      <formula>F$13="(ZoR č. 10)"</formula>
    </cfRule>
    <cfRule type="expression" dxfId="8" priority="14">
      <formula>F$13="(ZoR č. 9)"</formula>
    </cfRule>
    <cfRule type="expression" dxfId="7" priority="15">
      <formula>F$13="(ZoR č. 8)"</formula>
    </cfRule>
    <cfRule type="expression" dxfId="6" priority="16">
      <formula>F$13="(ZoR č. 7)"</formula>
    </cfRule>
    <cfRule type="expression" dxfId="5" priority="17">
      <formula>F$13="(ZoR č. 6)"</formula>
    </cfRule>
    <cfRule type="expression" dxfId="4" priority="19">
      <formula>F$13="(ZoR č. 5)"</formula>
    </cfRule>
    <cfRule type="expression" dxfId="3" priority="20">
      <formula>F$13="(ZoR č. 4)"</formula>
    </cfRule>
    <cfRule type="expression" dxfId="2" priority="21">
      <formula>F$13="(ZoR č. 3)"</formula>
    </cfRule>
    <cfRule type="expression" dxfId="1" priority="22">
      <formula>F$13="(ZoR č. 2)"</formula>
    </cfRule>
    <cfRule type="expression" dxfId="0" priority="23">
      <formula>F$13="(ZoR č. 1)"</formula>
    </cfRule>
  </conditionalFormatting>
  <dataValidations count="1">
    <dataValidation type="list" allowBlank="1" showInputMessage="1" showErrorMessage="1" sqref="D14:D1048576 F14:AS1048576" xr:uid="{32418497-0540-4584-8635-2621BA74D1F7}">
      <formula1>"ANO,ne"</formula1>
    </dataValidation>
  </dataValidations>
  <printOptions horizontalCentered="1"/>
  <pageMargins left="0.39370078740157483" right="0.39370078740157483" top="0.59055118110236227" bottom="0.59055118110236227" header="0.11811023622047245" footer="0.11811023622047245"/>
  <pageSetup paperSize="9" orientation="landscape" r:id="rId1"/>
  <headerFooter>
    <oddHeader>&amp;C&amp;"-,Kurzíva"&amp;10&amp;K00-042Tabulka č. 2 - List B
Výkaz o poskytnutí balíčku podpory - jmenný seznam</oddHeader>
    <oddFooter>&amp;C&amp;"-,Kurzíva"&amp;10&amp;K00-044&amp;P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D15C8-8863-4BD2-BD7D-1765626B1776}">
  <dimension ref="A1:D54"/>
  <sheetViews>
    <sheetView zoomScaleNormal="100" workbookViewId="0">
      <selection activeCell="D51" sqref="D51"/>
    </sheetView>
  </sheetViews>
  <sheetFormatPr defaultColWidth="9.140625" defaultRowHeight="21" customHeight="1" x14ac:dyDescent="0.25"/>
  <cols>
    <col min="1" max="1" width="46.85546875" style="50" customWidth="1"/>
    <col min="2" max="2" width="46.85546875" style="58" customWidth="1"/>
    <col min="3" max="3" width="1.85546875" style="52" bestFit="1" customWidth="1"/>
    <col min="4" max="4" width="9.140625" style="52"/>
    <col min="5" max="16384" width="9.140625" style="50"/>
  </cols>
  <sheetData>
    <row r="1" spans="1:2" ht="115.5" customHeight="1" x14ac:dyDescent="0.25">
      <c r="A1" s="146" t="s">
        <v>279</v>
      </c>
      <c r="B1" s="146"/>
    </row>
    <row r="2" spans="1:2" ht="12.75" x14ac:dyDescent="0.25">
      <c r="A2" s="145"/>
      <c r="B2" s="145"/>
    </row>
    <row r="3" spans="1:2" ht="30" customHeight="1" x14ac:dyDescent="0.25">
      <c r="A3" s="36" t="s">
        <v>37</v>
      </c>
      <c r="B3" s="38">
        <f>'2A - Výkaz balíčku podpory'!H3</f>
        <v>0</v>
      </c>
    </row>
    <row r="4" spans="1:2" ht="30" customHeight="1" x14ac:dyDescent="0.25">
      <c r="A4" s="36" t="s">
        <v>38</v>
      </c>
      <c r="B4" s="38">
        <f>'2A - Výkaz balíčku podpory'!H4</f>
        <v>0</v>
      </c>
    </row>
    <row r="5" spans="1:2" ht="30" customHeight="1" x14ac:dyDescent="0.25">
      <c r="A5" s="36" t="s">
        <v>39</v>
      </c>
      <c r="B5" s="38">
        <f>'2A - Výkaz balíčku podpory'!H5</f>
        <v>0</v>
      </c>
    </row>
    <row r="6" spans="1:2" ht="30" customHeight="1" x14ac:dyDescent="0.25">
      <c r="A6" s="36" t="s">
        <v>40</v>
      </c>
      <c r="B6" s="38">
        <f>'2A - Výkaz balíčku podpory'!H6</f>
        <v>0</v>
      </c>
    </row>
    <row r="7" spans="1:2" ht="30" customHeight="1" x14ac:dyDescent="0.25">
      <c r="A7" s="36" t="s">
        <v>41</v>
      </c>
      <c r="B7" s="38">
        <f>'2A - Výkaz balíčku podpory'!H7</f>
        <v>0</v>
      </c>
    </row>
    <row r="8" spans="1:2" ht="30" customHeight="1" x14ac:dyDescent="0.25">
      <c r="A8" s="36" t="s">
        <v>256</v>
      </c>
      <c r="B8" s="38">
        <f>'2A - Výkaz balíčku podpory'!H8</f>
        <v>0</v>
      </c>
    </row>
    <row r="9" spans="1:2" ht="12.75" x14ac:dyDescent="0.25">
      <c r="A9" s="37"/>
      <c r="B9" s="53"/>
    </row>
    <row r="10" spans="1:2" ht="30" customHeight="1" x14ac:dyDescent="0.25">
      <c r="A10" s="36" t="s">
        <v>274</v>
      </c>
      <c r="B10" s="42"/>
    </row>
    <row r="11" spans="1:2" ht="27" x14ac:dyDescent="0.25">
      <c r="A11" s="36" t="s">
        <v>203</v>
      </c>
      <c r="B11" s="43"/>
    </row>
    <row r="12" spans="1:2" ht="30" customHeight="1" x14ac:dyDescent="0.25">
      <c r="A12" s="36" t="s">
        <v>201</v>
      </c>
      <c r="B12" s="43"/>
    </row>
    <row r="13" spans="1:2" ht="15" x14ac:dyDescent="0.25">
      <c r="A13" s="41"/>
      <c r="B13" s="54"/>
    </row>
    <row r="14" spans="1:2" ht="30" customHeight="1" x14ac:dyDescent="0.25">
      <c r="A14" s="144" t="s">
        <v>34</v>
      </c>
      <c r="B14" s="144"/>
    </row>
    <row r="15" spans="1:2" ht="30" customHeight="1" x14ac:dyDescent="0.25">
      <c r="A15" s="40" t="s">
        <v>267</v>
      </c>
      <c r="B15" s="43"/>
    </row>
    <row r="16" spans="1:2" ht="30" customHeight="1" x14ac:dyDescent="0.25">
      <c r="A16" s="40" t="s">
        <v>268</v>
      </c>
      <c r="B16" s="43"/>
    </row>
    <row r="17" spans="1:2" ht="30" customHeight="1" x14ac:dyDescent="0.25">
      <c r="A17" s="40" t="s">
        <v>269</v>
      </c>
      <c r="B17" s="67" t="s">
        <v>275</v>
      </c>
    </row>
    <row r="18" spans="1:2" ht="30" customHeight="1" x14ac:dyDescent="0.25">
      <c r="A18" s="51" t="s">
        <v>209</v>
      </c>
      <c r="B18" s="43"/>
    </row>
    <row r="19" spans="1:2" ht="30" customHeight="1" x14ac:dyDescent="0.25">
      <c r="A19" s="51" t="s">
        <v>210</v>
      </c>
      <c r="B19" s="43"/>
    </row>
    <row r="20" spans="1:2" ht="30" customHeight="1" x14ac:dyDescent="0.25">
      <c r="A20" s="51" t="s">
        <v>211</v>
      </c>
      <c r="B20" s="43"/>
    </row>
    <row r="21" spans="1:2" ht="30" customHeight="1" x14ac:dyDescent="0.25">
      <c r="A21" s="51" t="s">
        <v>260</v>
      </c>
      <c r="B21" s="43"/>
    </row>
    <row r="22" spans="1:2" ht="30" customHeight="1" x14ac:dyDescent="0.25">
      <c r="A22" s="51" t="s">
        <v>212</v>
      </c>
      <c r="B22" s="43"/>
    </row>
    <row r="23" spans="1:2" ht="30" customHeight="1" x14ac:dyDescent="0.25">
      <c r="A23" s="51" t="s">
        <v>213</v>
      </c>
      <c r="B23" s="43"/>
    </row>
    <row r="24" spans="1:2" ht="30" customHeight="1" x14ac:dyDescent="0.25">
      <c r="A24" s="51" t="s">
        <v>214</v>
      </c>
      <c r="B24" s="43"/>
    </row>
    <row r="25" spans="1:2" ht="30" customHeight="1" x14ac:dyDescent="0.25">
      <c r="A25" s="51" t="s">
        <v>215</v>
      </c>
      <c r="B25" s="43"/>
    </row>
    <row r="26" spans="1:2" ht="30" customHeight="1" x14ac:dyDescent="0.25">
      <c r="A26" s="51" t="s">
        <v>35</v>
      </c>
      <c r="B26" s="43"/>
    </row>
    <row r="27" spans="1:2" ht="30" customHeight="1" x14ac:dyDescent="0.25">
      <c r="A27" s="51" t="s">
        <v>216</v>
      </c>
      <c r="B27" s="43"/>
    </row>
    <row r="28" spans="1:2" ht="30" x14ac:dyDescent="0.25">
      <c r="A28" s="51" t="s">
        <v>225</v>
      </c>
      <c r="B28" s="43"/>
    </row>
    <row r="29" spans="1:2" ht="30" customHeight="1" x14ac:dyDescent="0.25">
      <c r="A29" s="40" t="s">
        <v>270</v>
      </c>
      <c r="B29" s="67" t="s">
        <v>275</v>
      </c>
    </row>
    <row r="30" spans="1:2" ht="30" customHeight="1" x14ac:dyDescent="0.25">
      <c r="A30" s="51" t="s">
        <v>217</v>
      </c>
      <c r="B30" s="43"/>
    </row>
    <row r="31" spans="1:2" ht="30" customHeight="1" x14ac:dyDescent="0.25">
      <c r="A31" s="51" t="s">
        <v>218</v>
      </c>
      <c r="B31" s="43"/>
    </row>
    <row r="32" spans="1:2" ht="30" customHeight="1" x14ac:dyDescent="0.25">
      <c r="A32" s="51" t="s">
        <v>219</v>
      </c>
      <c r="B32" s="43"/>
    </row>
    <row r="33" spans="1:4" ht="30" customHeight="1" x14ac:dyDescent="0.25">
      <c r="A33" s="51" t="s">
        <v>220</v>
      </c>
      <c r="B33" s="43"/>
    </row>
    <row r="34" spans="1:4" ht="30" x14ac:dyDescent="0.25">
      <c r="A34" s="51" t="s">
        <v>226</v>
      </c>
      <c r="B34" s="43"/>
    </row>
    <row r="35" spans="1:4" ht="30" customHeight="1" x14ac:dyDescent="0.25">
      <c r="A35" s="51" t="s">
        <v>36</v>
      </c>
      <c r="B35" s="43"/>
    </row>
    <row r="36" spans="1:4" ht="30" customHeight="1" x14ac:dyDescent="0.25">
      <c r="A36" s="40" t="s">
        <v>271</v>
      </c>
      <c r="B36" s="67" t="s">
        <v>275</v>
      </c>
    </row>
    <row r="37" spans="1:4" ht="30" customHeight="1" x14ac:dyDescent="0.25">
      <c r="A37" s="51" t="s">
        <v>221</v>
      </c>
      <c r="B37" s="43"/>
    </row>
    <row r="38" spans="1:4" ht="30" customHeight="1" x14ac:dyDescent="0.25">
      <c r="A38" s="51" t="s">
        <v>222</v>
      </c>
      <c r="B38" s="43"/>
    </row>
    <row r="39" spans="1:4" ht="30" customHeight="1" x14ac:dyDescent="0.25">
      <c r="A39" s="51" t="s">
        <v>223</v>
      </c>
      <c r="B39" s="43"/>
    </row>
    <row r="40" spans="1:4" ht="30" customHeight="1" x14ac:dyDescent="0.25">
      <c r="A40" s="51" t="s">
        <v>224</v>
      </c>
      <c r="B40" s="43"/>
    </row>
    <row r="41" spans="1:4" ht="30" customHeight="1" x14ac:dyDescent="0.25">
      <c r="A41" s="51" t="s">
        <v>207</v>
      </c>
      <c r="B41" s="43"/>
    </row>
    <row r="42" spans="1:4" ht="25.5" x14ac:dyDescent="0.25">
      <c r="A42" s="51" t="s">
        <v>227</v>
      </c>
      <c r="B42" s="43"/>
      <c r="C42" s="59" t="s">
        <v>228</v>
      </c>
    </row>
    <row r="43" spans="1:4" ht="30" customHeight="1" x14ac:dyDescent="0.25">
      <c r="A43" s="51" t="s">
        <v>36</v>
      </c>
      <c r="B43" s="43"/>
    </row>
    <row r="44" spans="1:4" ht="15" x14ac:dyDescent="0.25">
      <c r="A44" s="41"/>
      <c r="B44" s="54"/>
    </row>
    <row r="45" spans="1:4" ht="45" x14ac:dyDescent="0.25">
      <c r="A45" s="36" t="s">
        <v>276</v>
      </c>
      <c r="B45" s="43"/>
    </row>
    <row r="46" spans="1:4" ht="39" x14ac:dyDescent="0.25">
      <c r="A46" s="36" t="s">
        <v>282</v>
      </c>
      <c r="B46" s="69" t="e">
        <f>IF(AND('2A - Výkaz balíčku podpory'!H12&gt;=24,'2A - Výkaz balíčku podpory'!H13/'2A - Výkaz balíčku podpory'!H12&gt;=0.5,B45&lt;&gt;"nedošlo")=TRUE,"ANO","NE")</f>
        <v>#DIV/0!</v>
      </c>
    </row>
    <row r="47" spans="1:4" ht="54" x14ac:dyDescent="0.25">
      <c r="A47" s="36" t="s">
        <v>206</v>
      </c>
      <c r="B47" s="43"/>
    </row>
    <row r="48" spans="1:4" s="56" customFormat="1" ht="15.75" x14ac:dyDescent="0.25">
      <c r="A48" s="41"/>
      <c r="B48" s="54"/>
      <c r="C48" s="55"/>
      <c r="D48" s="55"/>
    </row>
    <row r="49" spans="1:2" ht="45" x14ac:dyDescent="0.25">
      <c r="A49" s="36" t="s">
        <v>204</v>
      </c>
      <c r="B49" s="36" t="s">
        <v>205</v>
      </c>
    </row>
    <row r="50" spans="1:2" ht="30" customHeight="1" x14ac:dyDescent="0.25">
      <c r="A50" s="43"/>
      <c r="B50" s="43"/>
    </row>
    <row r="51" spans="1:2" ht="30" customHeight="1" x14ac:dyDescent="0.25">
      <c r="A51" s="36" t="s">
        <v>314</v>
      </c>
      <c r="B51" s="36" t="s">
        <v>315</v>
      </c>
    </row>
    <row r="52" spans="1:2" ht="60" customHeight="1" x14ac:dyDescent="0.25">
      <c r="A52" s="43"/>
      <c r="B52" s="43"/>
    </row>
    <row r="53" spans="1:2" ht="15" x14ac:dyDescent="0.25">
      <c r="B53" s="57"/>
    </row>
    <row r="54" spans="1:2" ht="12.75" x14ac:dyDescent="0.25"/>
  </sheetData>
  <sheetProtection algorithmName="SHA-512" hashValue="63yZ/yLBJ0+8QYdxhIxP6MxnGBqaqadKAUzVgC+05SNJuBCMPHvzEzFq8Kotil/AVF8XmQId+xSRBpxQxq2G2g==" saltValue="ceRW22s4aOyyahp3TvTUyA==" spinCount="100000" sheet="1" objects="1" scenarios="1"/>
  <mergeCells count="3">
    <mergeCell ref="A14:B14"/>
    <mergeCell ref="A2:B2"/>
    <mergeCell ref="A1:B1"/>
  </mergeCells>
  <dataValidations xWindow="519" yWindow="544" count="10">
    <dataValidation type="whole" allowBlank="1" showInputMessage="1" showErrorMessage="1" prompt="Uvádějte celá čísla" sqref="B10" xr:uid="{5CB88552-07EE-4ABE-963B-5DE7F50D1540}">
      <formula1>0</formula1>
      <formula2>1000000</formula2>
    </dataValidation>
    <dataValidation type="list" allowBlank="1" showInputMessage="1" showErrorMessage="1" prompt="Vyberte z nabídky" sqref="B12 B45" xr:uid="{E118673C-0786-4D95-99A0-4A5BEA8A9C2F}">
      <formula1>"došlo zásadně,došlo částečně,nedošlo"</formula1>
    </dataValidation>
    <dataValidation type="list" allowBlank="1" showInputMessage="1" showErrorMessage="1" sqref="B37:B41 B18:B27 B30:B33 B44" xr:uid="{32F4FD1D-093F-45F5-825A-A02D8EA459AB}">
      <formula1>"ANO,ne"</formula1>
    </dataValidation>
    <dataValidation type="list" allowBlank="1" showInputMessage="1" showErrorMessage="1" prompt="Vyberte z nabídky" sqref="B15" xr:uid="{BECD312A-7CC4-4E4C-8BD5-9EA3E270FC9E}">
      <formula1>"využívají ve větší míře než dříve,využívají ve stejné míře jako dříve,nevyužívají"</formula1>
    </dataValidation>
    <dataValidation type="list" allowBlank="1" showInputMessage="1" showErrorMessage="1" prompt="Vyberte z nabídky" sqref="B16" xr:uid="{419A4D2A-A013-431F-9F34-5BA9F79662CB}">
      <formula1>"využívány ve větší míře než dříve,využívány ve stejné míře jako dříve,nevyužívány"</formula1>
    </dataValidation>
    <dataValidation type="list" allowBlank="1" showInputMessage="1" showErrorMessage="1" prompt="Pokud nedošlo ke zlepšení, vyberte &quot;ANO&quot;." sqref="B35 B43" xr:uid="{D891A026-DE2E-4E8C-869C-6160E069E930}">
      <formula1>"ANO,ne"</formula1>
    </dataValidation>
    <dataValidation allowBlank="1" showInputMessage="1" showErrorMessage="1" prompt="Vypište použité metody" sqref="B28" xr:uid="{2B43D557-1761-44A4-9C0A-C322764D3E0A}"/>
    <dataValidation allowBlank="1" showInputMessage="1" showErrorMessage="1" prompt="Vypište dané oblasti" sqref="B34 B42" xr:uid="{220AC52E-F31C-4614-B841-674092A9BB7F}"/>
    <dataValidation allowBlank="1" showInputMessage="1" showErrorMessage="1" promptTitle="Doplní se automaticky." prompt="Pokud je předchozí bod vyhodnocen &quot;došlo částečně&quot; či &quot;došlo zásadně&quot;, lze školu vykázat v indikátoru jako ovlivněnou intervencí. Pokud je zvoleno &quot;nedošlo&quot;, nelze ji započítat._x000a_Je nutné splnit zároveň všechny podmínky ohledně hodin podpory (viz list 2A)." sqref="B46" xr:uid="{2186C596-898E-4CA3-A381-A7D1F164E0B5}"/>
    <dataValidation allowBlank="1" showInputMessage="1" showErrorMessage="1" prompt="Uveďte název+odkaz, aby bylo jasné, co k čemu patří (např. Nový ŠVP pro MŠ Beruška: www.beruska-SVP.cz, Inovovaný ŠVP ZŠ TGM: www.noveTGM.eu)." sqref="B11" xr:uid="{5440BA87-9E57-4DA5-AEB4-4CE6DC4E129F}"/>
  </dataValidations>
  <printOptions horizontalCentered="1"/>
  <pageMargins left="0.39370078740157483" right="0.39370078740157483" top="0.59055118110236227" bottom="0.59055118110236227" header="0.11811023622047245" footer="0.11811023622047245"/>
  <pageSetup paperSize="9" orientation="portrait" r:id="rId1"/>
  <headerFooter>
    <oddHeader>&amp;C&amp;"-,Kurzíva"&amp;10&amp;K00-042Tabulka č. 2 - List C
Výkaz o poskytnutí balíčku podpory - vyhodnocení</oddHeader>
    <oddFooter>&amp;C&amp;"-,Kurzíva"&amp;10&amp;K00-044&amp;P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9"/>
  <sheetViews>
    <sheetView workbookViewId="0">
      <selection activeCell="E11" sqref="E11"/>
    </sheetView>
  </sheetViews>
  <sheetFormatPr defaultColWidth="9.140625" defaultRowHeight="15" x14ac:dyDescent="0.25"/>
  <cols>
    <col min="1" max="3" width="9.140625" style="1"/>
    <col min="4" max="35" width="5.5703125" style="1" customWidth="1"/>
    <col min="36" max="16384" width="9.140625" style="1"/>
  </cols>
  <sheetData>
    <row r="1" spans="1:1" x14ac:dyDescent="0.25">
      <c r="A1" s="1" t="s">
        <v>0</v>
      </c>
    </row>
    <row r="2" spans="1:1" x14ac:dyDescent="0.25">
      <c r="A2" s="1" t="s">
        <v>18</v>
      </c>
    </row>
    <row r="3" spans="1:1" ht="16.5" x14ac:dyDescent="0.3">
      <c r="A3" s="2" t="s">
        <v>1</v>
      </c>
    </row>
    <row r="4" spans="1:1" x14ac:dyDescent="0.25">
      <c r="A4" s="1" t="s">
        <v>19</v>
      </c>
    </row>
    <row r="5" spans="1:1" x14ac:dyDescent="0.25">
      <c r="A5" s="1" t="s">
        <v>20</v>
      </c>
    </row>
    <row r="6" spans="1:1" x14ac:dyDescent="0.25">
      <c r="A6" s="1" t="s">
        <v>21</v>
      </c>
    </row>
    <row r="7" spans="1:1" x14ac:dyDescent="0.25">
      <c r="A7" s="1" t="s">
        <v>22</v>
      </c>
    </row>
    <row r="8" spans="1:1" x14ac:dyDescent="0.25">
      <c r="A8" s="1" t="s">
        <v>23</v>
      </c>
    </row>
    <row r="9" spans="1:1" x14ac:dyDescent="0.25">
      <c r="A9" s="1" t="s">
        <v>24</v>
      </c>
    </row>
    <row r="10" spans="1:1" x14ac:dyDescent="0.25">
      <c r="A10" s="1" t="s">
        <v>25</v>
      </c>
    </row>
    <row r="12" spans="1:1" x14ac:dyDescent="0.25">
      <c r="A12" s="1" t="s">
        <v>2</v>
      </c>
    </row>
    <row r="14" spans="1:1" x14ac:dyDescent="0.25">
      <c r="A14" s="1" t="s">
        <v>4</v>
      </c>
    </row>
    <row r="15" spans="1:1" x14ac:dyDescent="0.25">
      <c r="A15" s="1" t="s">
        <v>5</v>
      </c>
    </row>
    <row r="16" spans="1:1" x14ac:dyDescent="0.25">
      <c r="A16" s="1" t="s">
        <v>6</v>
      </c>
    </row>
    <row r="17" spans="1:1" x14ac:dyDescent="0.25">
      <c r="A17" s="1" t="s">
        <v>7</v>
      </c>
    </row>
    <row r="18" spans="1:1" x14ac:dyDescent="0.25">
      <c r="A18" s="1" t="s">
        <v>8</v>
      </c>
    </row>
    <row r="19" spans="1:1" x14ac:dyDescent="0.25">
      <c r="A19" s="1" t="s">
        <v>9</v>
      </c>
    </row>
    <row r="20" spans="1:1" x14ac:dyDescent="0.25">
      <c r="A20" s="1" t="s">
        <v>10</v>
      </c>
    </row>
    <row r="21" spans="1:1" x14ac:dyDescent="0.25">
      <c r="A21" s="1" t="s">
        <v>11</v>
      </c>
    </row>
    <row r="22" spans="1:1" x14ac:dyDescent="0.25">
      <c r="A22" s="1" t="s">
        <v>12</v>
      </c>
    </row>
    <row r="23" spans="1:1" x14ac:dyDescent="0.25">
      <c r="A23" s="1" t="s">
        <v>13</v>
      </c>
    </row>
    <row r="24" spans="1:1" x14ac:dyDescent="0.25">
      <c r="A24" s="1" t="s">
        <v>14</v>
      </c>
    </row>
    <row r="25" spans="1:1" x14ac:dyDescent="0.25">
      <c r="A25" s="1" t="s">
        <v>15</v>
      </c>
    </row>
    <row r="26" spans="1:1" x14ac:dyDescent="0.25">
      <c r="A26" s="1" t="s">
        <v>16</v>
      </c>
    </row>
    <row r="27" spans="1:1" x14ac:dyDescent="0.25">
      <c r="A27" s="1" t="s">
        <v>17</v>
      </c>
    </row>
    <row r="29" spans="1:1" x14ac:dyDescent="0.25">
      <c r="A29" s="1" t="s">
        <v>3</v>
      </c>
    </row>
  </sheetData>
  <sheetProtection algorithmName="SHA-512" hashValue="nBEkmL8J90V3VX9MAuhLoWZ9hZrNrjlHvC9eImPZVwfV8s+MAmjXIE1XEwGybASRpdZ45wsoDGb6RJFQBKcW3A==" saltValue="1xVxbUp+b1lrCNs6tyaleg==" spinCount="100000"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2" ma:contentTypeDescription="Vytvoří nový dokument" ma:contentTypeScope="" ma:versionID="ecd8cb4f1c86fe5fffb55aba212263ca">
  <xsd:schema xmlns:xsd="http://www.w3.org/2001/XMLSchema" xmlns:xs="http://www.w3.org/2001/XMLSchema" xmlns:p="http://schemas.microsoft.com/office/2006/metadata/properties" xmlns:ns2="0104a4cd-1400-468e-be1b-c7aad71d7d5a" targetNamespace="http://schemas.microsoft.com/office/2006/metadata/properties" ma:root="true" ma:fieldsID="e78262c49ac82559fb01b2039c05d41d"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15OPMSMT0001-78-22993</_dlc_DocId>
    <_dlc_DocIdUrl xmlns="0104a4cd-1400-468e-be1b-c7aad71d7d5a">
      <Url>https://op.msmt.cz/_layouts/15/DocIdRedir.aspx?ID=15OPMSMT0001-78-22993</Url>
      <Description>15OPMSMT0001-78-22993</Description>
    </_dlc_DocIdUrl>
  </documentManagement>
</p:properties>
</file>

<file path=customXml/itemProps1.xml><?xml version="1.0" encoding="utf-8"?>
<ds:datastoreItem xmlns:ds="http://schemas.openxmlformats.org/officeDocument/2006/customXml" ds:itemID="{D457ECC7-FEC5-4752-8DB7-50775CAFE4E8}">
  <ds:schemaRefs>
    <ds:schemaRef ds:uri="http://schemas.microsoft.com/sharepoint/v3/contenttype/forms"/>
  </ds:schemaRefs>
</ds:datastoreItem>
</file>

<file path=customXml/itemProps2.xml><?xml version="1.0" encoding="utf-8"?>
<ds:datastoreItem xmlns:ds="http://schemas.openxmlformats.org/officeDocument/2006/customXml" ds:itemID="{6FD73456-5A62-431C-B5C5-9F7DE4DEEFCD}">
  <ds:schemaRefs>
    <ds:schemaRef ds:uri="http://schemas.microsoft.com/sharepoint/events"/>
  </ds:schemaRefs>
</ds:datastoreItem>
</file>

<file path=customXml/itemProps3.xml><?xml version="1.0" encoding="utf-8"?>
<ds:datastoreItem xmlns:ds="http://schemas.openxmlformats.org/officeDocument/2006/customXml" ds:itemID="{8C17C03A-F8F0-41C3-93B0-27624201C4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A1636D-B652-458B-A875-36FB0EE793A2}">
  <ds:schemaRefs>
    <ds:schemaRef ds:uri="http://schemas.microsoft.com/office/2006/metadata/properties"/>
    <ds:schemaRef ds:uri="http://schemas.microsoft.com/office/infopath/2007/PartnerControls"/>
    <ds:schemaRef ds:uri="0104a4cd-1400-468e-be1b-c7aad71d7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vt:i4>
      </vt:variant>
    </vt:vector>
  </HeadingPairs>
  <TitlesOfParts>
    <vt:vector size="10" baseType="lpstr">
      <vt:lpstr>Návod</vt:lpstr>
      <vt:lpstr>2A - Výkaz balíčku podpory</vt:lpstr>
      <vt:lpstr>2B - Jmenný seznam</vt:lpstr>
      <vt:lpstr>2C - Vyhodnocení</vt:lpstr>
      <vt:lpstr>Data</vt:lpstr>
      <vt:lpstr>kraj</vt:lpstr>
      <vt:lpstr>'2A - Výkaz balíčku podpory'!Názvy_tisku</vt:lpstr>
      <vt:lpstr>'2B - Jmenný seznam'!Názvy_tisku</vt:lpstr>
      <vt:lpstr>'2A - Výkaz balíčku podpory'!Oblast_tisku</vt:lpstr>
      <vt:lpstr>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2006-09-16T00:00:00Z</dcterms:created>
  <dcterms:modified xsi:type="dcterms:W3CDTF">2026-03-23T09:40:12Z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2b70d877-c2f3-4fdb-b39c-342a500d61d2</vt:lpwstr>
  </property>
  <property fmtid="{D5CDD505-2E9C-101B-9397-08002B2CF9AE}" pid="4" name="Komentář">
    <vt:lpwstr>s motivem, předepsané písmo Arial</vt:lpwstr>
  </property>
</Properties>
</file>