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anousekp\Desktop\"/>
    </mc:Choice>
  </mc:AlternateContent>
  <xr:revisionPtr revIDLastSave="0" documentId="8_{E87FCC8E-FBE2-420C-A5AC-A1952C054F3A}" xr6:coauthVersionLast="47" xr6:coauthVersionMax="47" xr10:uidLastSave="{00000000-0000-0000-0000-000000000000}"/>
  <workbookProtection workbookAlgorithmName="SHA-512" workbookHashValue="oyQnD4E7kQ7O5fj7kivOlUKulIPEQ3EC7gZcuRlfFG3Hpxe09gO0q6t/zdmGtByBobVAnMNVUhM3Z8EEee6R2g==" workbookSaltValue="HL1pFfDDnYIQtWjgWS/D5Q==" workbookSpinCount="100000" lockStructure="1"/>
  <bookViews>
    <workbookView xWindow="28680" yWindow="-120" windowWidth="29040" windowHeight="17520" xr2:uid="{1C7E12FD-CFF1-49CC-A69E-0496B732C9A3}"/>
  </bookViews>
  <sheets>
    <sheet name="Úvod" sheetId="8" r:id="rId1"/>
    <sheet name="KA1 - příjezdy do ČR" sheetId="3" r:id="rId2"/>
    <sheet name="KA2 - výjezdy z ČR" sheetId="5" r:id="rId3"/>
    <sheet name="KA3 - výjezdová část" sheetId="6" r:id="rId4"/>
    <sheet name="KA3 - příjezdová část" sheetId="7" r:id="rId5"/>
    <sheet name="Placement" sheetId="9" r:id="rId6"/>
    <sheet name="Podpůrná data" sheetId="4" state="hidden" r:id="rId7"/>
  </sheets>
  <definedNames>
    <definedName name="_xlnm._FilterDatabase" localSheetId="6" hidden="1">'Podpůrná data'!$A$16:$B$184</definedName>
    <definedName name="_Hlk98419294" localSheetId="0">Úvod!$E$1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K8" i="5" l="1"/>
  <c r="L8" i="5" s="1"/>
  <c r="K9" i="5"/>
  <c r="K10" i="5"/>
  <c r="K11" i="5"/>
  <c r="K12" i="5"/>
  <c r="K13" i="5"/>
  <c r="K14" i="5"/>
  <c r="K15" i="5"/>
  <c r="K16" i="5"/>
  <c r="K17" i="5"/>
  <c r="K18" i="5"/>
  <c r="K19" i="5"/>
  <c r="K20" i="5"/>
  <c r="K21" i="5"/>
  <c r="K22" i="5"/>
  <c r="K23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C12" i="4"/>
  <c r="R9" i="9"/>
  <c r="R10" i="9"/>
  <c r="R11" i="9"/>
  <c r="R12" i="9"/>
  <c r="R13" i="9"/>
  <c r="R14" i="9"/>
  <c r="R15" i="9"/>
  <c r="R16" i="9"/>
  <c r="R17" i="9"/>
  <c r="R18" i="9"/>
  <c r="R19" i="9"/>
  <c r="R20" i="9"/>
  <c r="R21" i="9"/>
  <c r="R22" i="9"/>
  <c r="R23" i="9"/>
  <c r="R24" i="9"/>
  <c r="R25" i="9"/>
  <c r="R26" i="9"/>
  <c r="R27" i="9"/>
  <c r="R28" i="9"/>
  <c r="R29" i="9"/>
  <c r="R30" i="9"/>
  <c r="R31" i="9"/>
  <c r="R32" i="9"/>
  <c r="R33" i="9"/>
  <c r="R34" i="9"/>
  <c r="R35" i="9"/>
  <c r="R36" i="9"/>
  <c r="R37" i="9"/>
  <c r="R38" i="9"/>
  <c r="R39" i="9"/>
  <c r="R40" i="9"/>
  <c r="R41" i="9"/>
  <c r="R42" i="9"/>
  <c r="R43" i="9"/>
  <c r="R44" i="9"/>
  <c r="R45" i="9"/>
  <c r="R46" i="9"/>
  <c r="R47" i="9"/>
  <c r="R48" i="9"/>
  <c r="R49" i="9"/>
  <c r="R50" i="9"/>
  <c r="R51" i="9"/>
  <c r="R52" i="9"/>
  <c r="R53" i="9"/>
  <c r="R54" i="9"/>
  <c r="R55" i="9"/>
  <c r="R56" i="9"/>
  <c r="R57" i="9"/>
  <c r="Q8" i="6"/>
  <c r="R8" i="6" s="1"/>
  <c r="R9" i="6"/>
  <c r="R10" i="6"/>
  <c r="R11" i="6"/>
  <c r="R12" i="6"/>
  <c r="R13" i="6"/>
  <c r="R14" i="6"/>
  <c r="R15" i="6"/>
  <c r="R16" i="6"/>
  <c r="R17" i="6"/>
  <c r="R18" i="6"/>
  <c r="R19" i="6"/>
  <c r="R20" i="6"/>
  <c r="R21" i="6"/>
  <c r="R22" i="6"/>
  <c r="R23" i="6"/>
  <c r="R24" i="6"/>
  <c r="R25" i="6"/>
  <c r="R26" i="6"/>
  <c r="R27" i="6"/>
  <c r="R28" i="6"/>
  <c r="R29" i="6"/>
  <c r="R30" i="6"/>
  <c r="R31" i="6"/>
  <c r="R32" i="6"/>
  <c r="R33" i="6"/>
  <c r="R34" i="6"/>
  <c r="R35" i="6"/>
  <c r="R36" i="6"/>
  <c r="R37" i="6"/>
  <c r="R38" i="6"/>
  <c r="R39" i="6"/>
  <c r="R40" i="6"/>
  <c r="R41" i="6"/>
  <c r="R42" i="6"/>
  <c r="R43" i="6"/>
  <c r="R44" i="6"/>
  <c r="R45" i="6"/>
  <c r="R46" i="6"/>
  <c r="R47" i="6"/>
  <c r="R48" i="6"/>
  <c r="R49" i="6"/>
  <c r="R50" i="6"/>
  <c r="R51" i="6"/>
  <c r="R52" i="6"/>
  <c r="R53" i="6"/>
  <c r="R54" i="6"/>
  <c r="R55" i="6"/>
  <c r="R56" i="6"/>
  <c r="R57" i="6"/>
  <c r="R9" i="5"/>
  <c r="R10" i="5"/>
  <c r="R11" i="5"/>
  <c r="R12" i="5"/>
  <c r="R13" i="5"/>
  <c r="R14" i="5"/>
  <c r="R15" i="5"/>
  <c r="R16" i="5"/>
  <c r="R17" i="5"/>
  <c r="R18" i="5"/>
  <c r="R19" i="5"/>
  <c r="R20" i="5"/>
  <c r="R21" i="5"/>
  <c r="R22" i="5"/>
  <c r="R23" i="5"/>
  <c r="R24" i="5"/>
  <c r="R25" i="5"/>
  <c r="R26" i="5"/>
  <c r="R27" i="5"/>
  <c r="R28" i="5"/>
  <c r="R29" i="5"/>
  <c r="R30" i="5"/>
  <c r="R31" i="5"/>
  <c r="R32" i="5"/>
  <c r="R33" i="5"/>
  <c r="R34" i="5"/>
  <c r="R35" i="5"/>
  <c r="R36" i="5"/>
  <c r="R37" i="5"/>
  <c r="R38" i="5"/>
  <c r="R39" i="5"/>
  <c r="R40" i="5"/>
  <c r="R41" i="5"/>
  <c r="R42" i="5"/>
  <c r="R43" i="5"/>
  <c r="R44" i="5"/>
  <c r="R45" i="5"/>
  <c r="R46" i="5"/>
  <c r="R47" i="5"/>
  <c r="R48" i="5"/>
  <c r="R49" i="5"/>
  <c r="R50" i="5"/>
  <c r="R51" i="5"/>
  <c r="R52" i="5"/>
  <c r="R53" i="5"/>
  <c r="R54" i="5"/>
  <c r="R55" i="5"/>
  <c r="R56" i="5"/>
  <c r="R57" i="5"/>
  <c r="Q9" i="7"/>
  <c r="Q10" i="7"/>
  <c r="Q11" i="7"/>
  <c r="Q12" i="7"/>
  <c r="Q13" i="7"/>
  <c r="Q14" i="7"/>
  <c r="Q15" i="7"/>
  <c r="Q16" i="7"/>
  <c r="Q17" i="7"/>
  <c r="Q18" i="7"/>
  <c r="Q19" i="7"/>
  <c r="Q20" i="7"/>
  <c r="Q21" i="7"/>
  <c r="Q22" i="7"/>
  <c r="Q23" i="7"/>
  <c r="Q24" i="7"/>
  <c r="Q25" i="7"/>
  <c r="Q26" i="7"/>
  <c r="Q27" i="7"/>
  <c r="Q28" i="7"/>
  <c r="Q29" i="7"/>
  <c r="Q30" i="7"/>
  <c r="Q31" i="7"/>
  <c r="Q32" i="7"/>
  <c r="Q33" i="7"/>
  <c r="Q34" i="7"/>
  <c r="Q35" i="7"/>
  <c r="Q36" i="7"/>
  <c r="Q37" i="7"/>
  <c r="Q38" i="7"/>
  <c r="Q39" i="7"/>
  <c r="Q40" i="7"/>
  <c r="Q41" i="7"/>
  <c r="Q42" i="7"/>
  <c r="Q43" i="7"/>
  <c r="Q44" i="7"/>
  <c r="Q45" i="7"/>
  <c r="Q46" i="7"/>
  <c r="Q47" i="7"/>
  <c r="Q48" i="7"/>
  <c r="Q49" i="7"/>
  <c r="Q50" i="7"/>
  <c r="Q51" i="7"/>
  <c r="Q52" i="7"/>
  <c r="Q53" i="7"/>
  <c r="Q54" i="7"/>
  <c r="Q55" i="7"/>
  <c r="Q56" i="7"/>
  <c r="Q57" i="7"/>
  <c r="Q9" i="3"/>
  <c r="Q10" i="3"/>
  <c r="Q11" i="3"/>
  <c r="Q12" i="3"/>
  <c r="Q13" i="3"/>
  <c r="Q14" i="3"/>
  <c r="Q15" i="3"/>
  <c r="Q16" i="3"/>
  <c r="Q17" i="3"/>
  <c r="Q18" i="3"/>
  <c r="Q19" i="3"/>
  <c r="Q20" i="3"/>
  <c r="Q21" i="3"/>
  <c r="Q22" i="3"/>
  <c r="Q23" i="3"/>
  <c r="Q24" i="3"/>
  <c r="Q25" i="3"/>
  <c r="Q26" i="3"/>
  <c r="Q27" i="3"/>
  <c r="Q28" i="3"/>
  <c r="Q29" i="3"/>
  <c r="Q30" i="3"/>
  <c r="Q31" i="3"/>
  <c r="Q32" i="3"/>
  <c r="Q33" i="3"/>
  <c r="Q34" i="3"/>
  <c r="Q35" i="3"/>
  <c r="Q36" i="3"/>
  <c r="Q37" i="3"/>
  <c r="Q38" i="3"/>
  <c r="Q39" i="3"/>
  <c r="Q40" i="3"/>
  <c r="Q41" i="3"/>
  <c r="Q42" i="3"/>
  <c r="Q43" i="3"/>
  <c r="Q44" i="3"/>
  <c r="Q45" i="3"/>
  <c r="Q46" i="3"/>
  <c r="Q47" i="3"/>
  <c r="Q48" i="3"/>
  <c r="Q49" i="3"/>
  <c r="Q50" i="3"/>
  <c r="Q51" i="3"/>
  <c r="Q52" i="3"/>
  <c r="Q53" i="3"/>
  <c r="Q54" i="3"/>
  <c r="Q55" i="3"/>
  <c r="Q56" i="3"/>
  <c r="Q57" i="3"/>
  <c r="P8" i="3"/>
  <c r="Q8" i="3" s="1"/>
  <c r="M9" i="9"/>
  <c r="M10" i="9"/>
  <c r="M11" i="9"/>
  <c r="M12" i="9"/>
  <c r="M13" i="9"/>
  <c r="M14" i="9"/>
  <c r="M15" i="9"/>
  <c r="M16" i="9"/>
  <c r="M17" i="9"/>
  <c r="M18" i="9"/>
  <c r="M19" i="9"/>
  <c r="M20" i="9"/>
  <c r="M21" i="9"/>
  <c r="M22" i="9"/>
  <c r="M23" i="9"/>
  <c r="M24" i="9"/>
  <c r="M25" i="9"/>
  <c r="M26" i="9"/>
  <c r="M27" i="9"/>
  <c r="M28" i="9"/>
  <c r="M29" i="9"/>
  <c r="M30" i="9"/>
  <c r="M31" i="9"/>
  <c r="M32" i="9"/>
  <c r="M33" i="9"/>
  <c r="M34" i="9"/>
  <c r="M35" i="9"/>
  <c r="M36" i="9"/>
  <c r="M37" i="9"/>
  <c r="M38" i="9"/>
  <c r="M39" i="9"/>
  <c r="M40" i="9"/>
  <c r="M41" i="9"/>
  <c r="M42" i="9"/>
  <c r="M43" i="9"/>
  <c r="M44" i="9"/>
  <c r="M45" i="9"/>
  <c r="M46" i="9"/>
  <c r="M47" i="9"/>
  <c r="M48" i="9"/>
  <c r="M49" i="9"/>
  <c r="M50" i="9"/>
  <c r="M51" i="9"/>
  <c r="M52" i="9"/>
  <c r="M53" i="9"/>
  <c r="M54" i="9"/>
  <c r="M55" i="9"/>
  <c r="M56" i="9"/>
  <c r="M57" i="9"/>
  <c r="M8" i="9"/>
  <c r="L9" i="9"/>
  <c r="L10" i="9"/>
  <c r="L11" i="9"/>
  <c r="L12" i="9"/>
  <c r="L13" i="9"/>
  <c r="L14" i="9"/>
  <c r="L15" i="9"/>
  <c r="L16" i="9"/>
  <c r="L17" i="9"/>
  <c r="L18" i="9"/>
  <c r="L19" i="9"/>
  <c r="L20" i="9"/>
  <c r="L21" i="9"/>
  <c r="L22" i="9"/>
  <c r="L23" i="9"/>
  <c r="L24" i="9"/>
  <c r="L25" i="9"/>
  <c r="L26" i="9"/>
  <c r="L27" i="9"/>
  <c r="L28" i="9"/>
  <c r="L29" i="9"/>
  <c r="L30" i="9"/>
  <c r="L31" i="9"/>
  <c r="L32" i="9"/>
  <c r="L33" i="9"/>
  <c r="L34" i="9"/>
  <c r="L35" i="9"/>
  <c r="L36" i="9"/>
  <c r="L37" i="9"/>
  <c r="L38" i="9"/>
  <c r="L39" i="9"/>
  <c r="L40" i="9"/>
  <c r="L41" i="9"/>
  <c r="L42" i="9"/>
  <c r="L43" i="9"/>
  <c r="L44" i="9"/>
  <c r="L45" i="9"/>
  <c r="L46" i="9"/>
  <c r="L47" i="9"/>
  <c r="L48" i="9"/>
  <c r="L49" i="9"/>
  <c r="L50" i="9"/>
  <c r="L51" i="9"/>
  <c r="L52" i="9"/>
  <c r="L53" i="9"/>
  <c r="L54" i="9"/>
  <c r="L55" i="9"/>
  <c r="L56" i="9"/>
  <c r="L57" i="9"/>
  <c r="K9" i="9"/>
  <c r="K10" i="9"/>
  <c r="K11" i="9"/>
  <c r="K12" i="9"/>
  <c r="K13" i="9"/>
  <c r="K14" i="9"/>
  <c r="K15" i="9"/>
  <c r="K16" i="9"/>
  <c r="K17" i="9"/>
  <c r="K18" i="9"/>
  <c r="K19" i="9"/>
  <c r="K20" i="9"/>
  <c r="K21" i="9"/>
  <c r="K22" i="9"/>
  <c r="K23" i="9"/>
  <c r="K24" i="9"/>
  <c r="K25" i="9"/>
  <c r="K26" i="9"/>
  <c r="K27" i="9"/>
  <c r="K28" i="9"/>
  <c r="K29" i="9"/>
  <c r="K30" i="9"/>
  <c r="K31" i="9"/>
  <c r="K32" i="9"/>
  <c r="K33" i="9"/>
  <c r="K34" i="9"/>
  <c r="K35" i="9"/>
  <c r="K36" i="9"/>
  <c r="K37" i="9"/>
  <c r="K38" i="9"/>
  <c r="K39" i="9"/>
  <c r="K40" i="9"/>
  <c r="K41" i="9"/>
  <c r="K42" i="9"/>
  <c r="K43" i="9"/>
  <c r="K44" i="9"/>
  <c r="K45" i="9"/>
  <c r="K46" i="9"/>
  <c r="K47" i="9"/>
  <c r="K48" i="9"/>
  <c r="K49" i="9"/>
  <c r="K50" i="9"/>
  <c r="K51" i="9"/>
  <c r="K52" i="9"/>
  <c r="K53" i="9"/>
  <c r="K54" i="9"/>
  <c r="K55" i="9"/>
  <c r="K56" i="9"/>
  <c r="K57" i="9"/>
  <c r="K8" i="9"/>
  <c r="L8" i="9" s="1"/>
  <c r="M9" i="6"/>
  <c r="M10" i="6"/>
  <c r="M11" i="6"/>
  <c r="M12" i="6"/>
  <c r="M13" i="6"/>
  <c r="M14" i="6"/>
  <c r="M15" i="6"/>
  <c r="M16" i="6"/>
  <c r="M17" i="6"/>
  <c r="M18" i="6"/>
  <c r="M19" i="6"/>
  <c r="M20" i="6"/>
  <c r="M21" i="6"/>
  <c r="M22" i="6"/>
  <c r="M23" i="6"/>
  <c r="M24" i="6"/>
  <c r="M25" i="6"/>
  <c r="M26" i="6"/>
  <c r="M27" i="6"/>
  <c r="M28" i="6"/>
  <c r="M29" i="6"/>
  <c r="M30" i="6"/>
  <c r="M31" i="6"/>
  <c r="M32" i="6"/>
  <c r="M33" i="6"/>
  <c r="M34" i="6"/>
  <c r="M35" i="6"/>
  <c r="M36" i="6"/>
  <c r="M37" i="6"/>
  <c r="M38" i="6"/>
  <c r="M39" i="6"/>
  <c r="M40" i="6"/>
  <c r="M41" i="6"/>
  <c r="M42" i="6"/>
  <c r="M43" i="6"/>
  <c r="M44" i="6"/>
  <c r="M45" i="6"/>
  <c r="M46" i="6"/>
  <c r="M47" i="6"/>
  <c r="M48" i="6"/>
  <c r="M49" i="6"/>
  <c r="M50" i="6"/>
  <c r="M51" i="6"/>
  <c r="M52" i="6"/>
  <c r="M53" i="6"/>
  <c r="M54" i="6"/>
  <c r="M55" i="6"/>
  <c r="M56" i="6"/>
  <c r="M57" i="6"/>
  <c r="M8" i="6"/>
  <c r="L9" i="6"/>
  <c r="L10" i="6"/>
  <c r="L11" i="6"/>
  <c r="L12" i="6"/>
  <c r="L13" i="6"/>
  <c r="L14" i="6"/>
  <c r="L15" i="6"/>
  <c r="L16" i="6"/>
  <c r="L17" i="6"/>
  <c r="L18" i="6"/>
  <c r="L19" i="6"/>
  <c r="L20" i="6"/>
  <c r="L21" i="6"/>
  <c r="L22" i="6"/>
  <c r="L23" i="6"/>
  <c r="L24" i="6"/>
  <c r="L25" i="6"/>
  <c r="L26" i="6"/>
  <c r="L27" i="6"/>
  <c r="L28" i="6"/>
  <c r="L29" i="6"/>
  <c r="L30" i="6"/>
  <c r="L31" i="6"/>
  <c r="L32" i="6"/>
  <c r="L33" i="6"/>
  <c r="L34" i="6"/>
  <c r="L35" i="6"/>
  <c r="L36" i="6"/>
  <c r="L37" i="6"/>
  <c r="L38" i="6"/>
  <c r="L39" i="6"/>
  <c r="L40" i="6"/>
  <c r="L41" i="6"/>
  <c r="L42" i="6"/>
  <c r="L43" i="6"/>
  <c r="L44" i="6"/>
  <c r="L45" i="6"/>
  <c r="L46" i="6"/>
  <c r="L47" i="6"/>
  <c r="L48" i="6"/>
  <c r="L49" i="6"/>
  <c r="L50" i="6"/>
  <c r="L51" i="6"/>
  <c r="L52" i="6"/>
  <c r="L53" i="6"/>
  <c r="L54" i="6"/>
  <c r="L55" i="6"/>
  <c r="L56" i="6"/>
  <c r="L57" i="6"/>
  <c r="K9" i="6"/>
  <c r="K10" i="6"/>
  <c r="K11" i="6"/>
  <c r="K12" i="6"/>
  <c r="K13" i="6"/>
  <c r="K14" i="6"/>
  <c r="K15" i="6"/>
  <c r="K16" i="6"/>
  <c r="K17" i="6"/>
  <c r="K18" i="6"/>
  <c r="K19" i="6"/>
  <c r="K20" i="6"/>
  <c r="K21" i="6"/>
  <c r="K22" i="6"/>
  <c r="K23" i="6"/>
  <c r="K24" i="6"/>
  <c r="K25" i="6"/>
  <c r="K26" i="6"/>
  <c r="K27" i="6"/>
  <c r="K28" i="6"/>
  <c r="K29" i="6"/>
  <c r="K30" i="6"/>
  <c r="K31" i="6"/>
  <c r="K32" i="6"/>
  <c r="K33" i="6"/>
  <c r="K34" i="6"/>
  <c r="K35" i="6"/>
  <c r="K36" i="6"/>
  <c r="K37" i="6"/>
  <c r="K38" i="6"/>
  <c r="K39" i="6"/>
  <c r="K40" i="6"/>
  <c r="K41" i="6"/>
  <c r="K42" i="6"/>
  <c r="K43" i="6"/>
  <c r="K44" i="6"/>
  <c r="K45" i="6"/>
  <c r="K46" i="6"/>
  <c r="K47" i="6"/>
  <c r="K48" i="6"/>
  <c r="K49" i="6"/>
  <c r="K50" i="6"/>
  <c r="K51" i="6"/>
  <c r="K52" i="6"/>
  <c r="K53" i="6"/>
  <c r="K54" i="6"/>
  <c r="K55" i="6"/>
  <c r="K56" i="6"/>
  <c r="K57" i="6"/>
  <c r="K8" i="6"/>
  <c r="L8" i="6" s="1"/>
  <c r="L9" i="5"/>
  <c r="L10" i="5"/>
  <c r="L11" i="5"/>
  <c r="L12" i="5"/>
  <c r="L13" i="5"/>
  <c r="L14" i="5"/>
  <c r="L15" i="5"/>
  <c r="L16" i="5"/>
  <c r="L17" i="5"/>
  <c r="L18" i="5"/>
  <c r="L19" i="5"/>
  <c r="L20" i="5"/>
  <c r="L21" i="5"/>
  <c r="L22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6" i="5"/>
  <c r="L47" i="5"/>
  <c r="L48" i="5"/>
  <c r="L49" i="5"/>
  <c r="L50" i="5"/>
  <c r="L51" i="5"/>
  <c r="L52" i="5"/>
  <c r="L53" i="5"/>
  <c r="L54" i="5"/>
  <c r="L55" i="5"/>
  <c r="L56" i="5"/>
  <c r="L57" i="5"/>
  <c r="M9" i="5"/>
  <c r="M10" i="5"/>
  <c r="M11" i="5"/>
  <c r="M12" i="5"/>
  <c r="M13" i="5"/>
  <c r="M14" i="5"/>
  <c r="M15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0" i="5"/>
  <c r="M31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8" i="5"/>
  <c r="G165" i="4"/>
  <c r="C165" i="4"/>
  <c r="K9" i="7"/>
  <c r="K10" i="7"/>
  <c r="K11" i="7"/>
  <c r="K12" i="7"/>
  <c r="K13" i="7"/>
  <c r="K14" i="7"/>
  <c r="K15" i="7"/>
  <c r="K16" i="7"/>
  <c r="K17" i="7"/>
  <c r="K18" i="7"/>
  <c r="K19" i="7"/>
  <c r="K20" i="7"/>
  <c r="K21" i="7"/>
  <c r="K22" i="7"/>
  <c r="K23" i="7"/>
  <c r="K24" i="7"/>
  <c r="K25" i="7"/>
  <c r="K26" i="7"/>
  <c r="K27" i="7"/>
  <c r="K28" i="7"/>
  <c r="K29" i="7"/>
  <c r="K30" i="7"/>
  <c r="K31" i="7"/>
  <c r="K32" i="7"/>
  <c r="K33" i="7"/>
  <c r="K34" i="7"/>
  <c r="K35" i="7"/>
  <c r="K36" i="7"/>
  <c r="K37" i="7"/>
  <c r="K38" i="7"/>
  <c r="K39" i="7"/>
  <c r="K40" i="7"/>
  <c r="K41" i="7"/>
  <c r="K42" i="7"/>
  <c r="K43" i="7"/>
  <c r="K44" i="7"/>
  <c r="K45" i="7"/>
  <c r="K46" i="7"/>
  <c r="K47" i="7"/>
  <c r="K48" i="7"/>
  <c r="K49" i="7"/>
  <c r="K50" i="7"/>
  <c r="K51" i="7"/>
  <c r="K52" i="7"/>
  <c r="K53" i="7"/>
  <c r="K54" i="7"/>
  <c r="K55" i="7"/>
  <c r="K56" i="7"/>
  <c r="K57" i="7"/>
  <c r="K8" i="7"/>
  <c r="K9" i="3"/>
  <c r="K10" i="3"/>
  <c r="K11" i="3"/>
  <c r="K12" i="3"/>
  <c r="K13" i="3"/>
  <c r="K14" i="3"/>
  <c r="K15" i="3"/>
  <c r="K16" i="3"/>
  <c r="K17" i="3"/>
  <c r="K18" i="3"/>
  <c r="K19" i="3"/>
  <c r="K20" i="3"/>
  <c r="K21" i="3"/>
  <c r="K22" i="3"/>
  <c r="K23" i="3"/>
  <c r="K24" i="3"/>
  <c r="K25" i="3"/>
  <c r="K26" i="3"/>
  <c r="K27" i="3"/>
  <c r="K28" i="3"/>
  <c r="K29" i="3"/>
  <c r="K30" i="3"/>
  <c r="K31" i="3"/>
  <c r="K32" i="3"/>
  <c r="K33" i="3"/>
  <c r="K34" i="3"/>
  <c r="K35" i="3"/>
  <c r="K36" i="3"/>
  <c r="K37" i="3"/>
  <c r="K38" i="3"/>
  <c r="K39" i="3"/>
  <c r="K40" i="3"/>
  <c r="K41" i="3"/>
  <c r="K42" i="3"/>
  <c r="K43" i="3"/>
  <c r="K44" i="3"/>
  <c r="K45" i="3"/>
  <c r="K46" i="3"/>
  <c r="K47" i="3"/>
  <c r="K48" i="3"/>
  <c r="K49" i="3"/>
  <c r="K50" i="3"/>
  <c r="K51" i="3"/>
  <c r="K52" i="3"/>
  <c r="K53" i="3"/>
  <c r="K54" i="3"/>
  <c r="K55" i="3"/>
  <c r="K56" i="3"/>
  <c r="K57" i="3"/>
  <c r="K8" i="3"/>
  <c r="L10" i="7"/>
  <c r="L11" i="7"/>
  <c r="L12" i="7"/>
  <c r="L13" i="7"/>
  <c r="L14" i="7"/>
  <c r="L15" i="7"/>
  <c r="L16" i="7"/>
  <c r="L17" i="7"/>
  <c r="L18" i="7"/>
  <c r="L19" i="7"/>
  <c r="L20" i="7"/>
  <c r="L21" i="7"/>
  <c r="L22" i="7"/>
  <c r="L23" i="7"/>
  <c r="L24" i="7"/>
  <c r="L25" i="7"/>
  <c r="L26" i="7"/>
  <c r="L27" i="7"/>
  <c r="L28" i="7"/>
  <c r="L29" i="7"/>
  <c r="L30" i="7"/>
  <c r="L31" i="7"/>
  <c r="L32" i="7"/>
  <c r="L33" i="7"/>
  <c r="L34" i="7"/>
  <c r="L35" i="7"/>
  <c r="L36" i="7"/>
  <c r="L37" i="7"/>
  <c r="L38" i="7"/>
  <c r="L39" i="7"/>
  <c r="L40" i="7"/>
  <c r="L41" i="7"/>
  <c r="L42" i="7"/>
  <c r="L43" i="7"/>
  <c r="L44" i="7"/>
  <c r="L45" i="7"/>
  <c r="L46" i="7"/>
  <c r="L47" i="7"/>
  <c r="L48" i="7"/>
  <c r="L49" i="7"/>
  <c r="L50" i="7"/>
  <c r="L51" i="7"/>
  <c r="L52" i="7"/>
  <c r="L53" i="7"/>
  <c r="L54" i="7"/>
  <c r="L55" i="7"/>
  <c r="L56" i="7"/>
  <c r="L57" i="7"/>
  <c r="L11" i="3"/>
  <c r="L12" i="3"/>
  <c r="L13" i="3"/>
  <c r="L14" i="3"/>
  <c r="L15" i="3"/>
  <c r="L16" i="3"/>
  <c r="L17" i="3"/>
  <c r="L18" i="3"/>
  <c r="L19" i="3"/>
  <c r="L20" i="3"/>
  <c r="L21" i="3"/>
  <c r="L22" i="3"/>
  <c r="L23" i="3"/>
  <c r="L24" i="3"/>
  <c r="L25" i="3"/>
  <c r="L26" i="3"/>
  <c r="L27" i="3"/>
  <c r="L28" i="3"/>
  <c r="L29" i="3"/>
  <c r="L30" i="3"/>
  <c r="L31" i="3"/>
  <c r="L32" i="3"/>
  <c r="L33" i="3"/>
  <c r="L34" i="3"/>
  <c r="L35" i="3"/>
  <c r="L36" i="3"/>
  <c r="L37" i="3"/>
  <c r="L38" i="3"/>
  <c r="L39" i="3"/>
  <c r="L40" i="3"/>
  <c r="L41" i="3"/>
  <c r="L42" i="3"/>
  <c r="L43" i="3"/>
  <c r="L44" i="3"/>
  <c r="L45" i="3"/>
  <c r="L46" i="3"/>
  <c r="L47" i="3"/>
  <c r="L48" i="3"/>
  <c r="L49" i="3"/>
  <c r="L50" i="3"/>
  <c r="L51" i="3"/>
  <c r="L52" i="3"/>
  <c r="L53" i="3"/>
  <c r="L54" i="3"/>
  <c r="L55" i="3"/>
  <c r="L56" i="3"/>
  <c r="L57" i="3"/>
  <c r="G184" i="4"/>
  <c r="G183" i="4"/>
  <c r="G182" i="4"/>
  <c r="G181" i="4"/>
  <c r="G180" i="4"/>
  <c r="G179" i="4"/>
  <c r="G178" i="4"/>
  <c r="G177" i="4"/>
  <c r="G176" i="4"/>
  <c r="G175" i="4"/>
  <c r="G174" i="4"/>
  <c r="G173" i="4"/>
  <c r="G172" i="4"/>
  <c r="G171" i="4"/>
  <c r="G170" i="4"/>
  <c r="G169" i="4"/>
  <c r="G168" i="4"/>
  <c r="G167" i="4"/>
  <c r="G166" i="4"/>
  <c r="G164" i="4"/>
  <c r="G163" i="4"/>
  <c r="G162" i="4"/>
  <c r="G161" i="4"/>
  <c r="G160" i="4"/>
  <c r="G159" i="4"/>
  <c r="G158" i="4"/>
  <c r="G157" i="4"/>
  <c r="G156" i="4"/>
  <c r="G155" i="4"/>
  <c r="G154" i="4"/>
  <c r="G153" i="4"/>
  <c r="G152" i="4"/>
  <c r="G151" i="4"/>
  <c r="G150" i="4"/>
  <c r="G149" i="4"/>
  <c r="G148" i="4"/>
  <c r="G147" i="4"/>
  <c r="G146" i="4"/>
  <c r="G145" i="4"/>
  <c r="G144" i="4"/>
  <c r="G143" i="4"/>
  <c r="G142" i="4"/>
  <c r="G141" i="4"/>
  <c r="G140" i="4"/>
  <c r="G139" i="4"/>
  <c r="G138" i="4"/>
  <c r="G137" i="4"/>
  <c r="G136" i="4"/>
  <c r="G135" i="4"/>
  <c r="G134" i="4"/>
  <c r="G133" i="4"/>
  <c r="G132" i="4"/>
  <c r="G131" i="4"/>
  <c r="G130" i="4"/>
  <c r="G129" i="4"/>
  <c r="G128" i="4"/>
  <c r="G127" i="4"/>
  <c r="G126" i="4"/>
  <c r="G125" i="4"/>
  <c r="G124" i="4"/>
  <c r="G123" i="4"/>
  <c r="G122" i="4"/>
  <c r="G121" i="4"/>
  <c r="G120" i="4"/>
  <c r="G119" i="4"/>
  <c r="G118" i="4"/>
  <c r="G117" i="4"/>
  <c r="G116" i="4"/>
  <c r="G115" i="4"/>
  <c r="G114" i="4"/>
  <c r="G113" i="4"/>
  <c r="G112" i="4"/>
  <c r="G111" i="4"/>
  <c r="G110" i="4"/>
  <c r="G109" i="4"/>
  <c r="G108" i="4"/>
  <c r="G107" i="4"/>
  <c r="G106" i="4"/>
  <c r="G105" i="4"/>
  <c r="G104" i="4"/>
  <c r="G103" i="4"/>
  <c r="G102" i="4"/>
  <c r="G101" i="4"/>
  <c r="G100" i="4"/>
  <c r="G99" i="4"/>
  <c r="G98" i="4"/>
  <c r="G97" i="4"/>
  <c r="G96" i="4"/>
  <c r="G95" i="4"/>
  <c r="G94" i="4"/>
  <c r="G93" i="4"/>
  <c r="G92" i="4"/>
  <c r="G91" i="4"/>
  <c r="G90" i="4"/>
  <c r="G89" i="4"/>
  <c r="G88" i="4"/>
  <c r="G87" i="4"/>
  <c r="G86" i="4"/>
  <c r="G85" i="4"/>
  <c r="G84" i="4"/>
  <c r="G83" i="4"/>
  <c r="G82" i="4"/>
  <c r="G81" i="4"/>
  <c r="G80" i="4"/>
  <c r="G79" i="4"/>
  <c r="G78" i="4"/>
  <c r="G77" i="4"/>
  <c r="G76" i="4"/>
  <c r="G75" i="4"/>
  <c r="G74" i="4"/>
  <c r="G73" i="4"/>
  <c r="G72" i="4"/>
  <c r="G71" i="4"/>
  <c r="G70" i="4"/>
  <c r="G69" i="4"/>
  <c r="G68" i="4"/>
  <c r="G67" i="4"/>
  <c r="G66" i="4"/>
  <c r="G65" i="4"/>
  <c r="G64" i="4"/>
  <c r="G63" i="4"/>
  <c r="G62" i="4"/>
  <c r="G61" i="4"/>
  <c r="G60" i="4"/>
  <c r="G59" i="4"/>
  <c r="G58" i="4"/>
  <c r="G57" i="4"/>
  <c r="G56" i="4"/>
  <c r="G55" i="4"/>
  <c r="G54" i="4"/>
  <c r="G53" i="4"/>
  <c r="G52" i="4"/>
  <c r="G51" i="4"/>
  <c r="G50" i="4"/>
  <c r="G49" i="4"/>
  <c r="G48" i="4"/>
  <c r="G47" i="4"/>
  <c r="G46" i="4"/>
  <c r="G45" i="4"/>
  <c r="G44" i="4"/>
  <c r="G43" i="4"/>
  <c r="G42" i="4"/>
  <c r="G41" i="4"/>
  <c r="G40" i="4"/>
  <c r="G39" i="4"/>
  <c r="G38" i="4"/>
  <c r="G37" i="4"/>
  <c r="G36" i="4"/>
  <c r="G35" i="4"/>
  <c r="G34" i="4"/>
  <c r="G33" i="4"/>
  <c r="G32" i="4"/>
  <c r="G31" i="4"/>
  <c r="G30" i="4"/>
  <c r="G29" i="4"/>
  <c r="G28" i="4"/>
  <c r="G27" i="4"/>
  <c r="G26" i="4"/>
  <c r="G25" i="4"/>
  <c r="G24" i="4"/>
  <c r="G23" i="4"/>
  <c r="G22" i="4"/>
  <c r="G21" i="4"/>
  <c r="G20" i="4"/>
  <c r="G19" i="4"/>
  <c r="G18" i="4"/>
  <c r="G17" i="4"/>
  <c r="C5" i="4"/>
  <c r="Q9" i="9"/>
  <c r="Q10" i="9"/>
  <c r="Q11" i="9"/>
  <c r="Q12" i="9"/>
  <c r="Q13" i="9"/>
  <c r="Q14" i="9"/>
  <c r="Q15" i="9"/>
  <c r="Q16" i="9"/>
  <c r="Q17" i="9"/>
  <c r="Q18" i="9"/>
  <c r="Q19" i="9"/>
  <c r="Q20" i="9"/>
  <c r="Q21" i="9"/>
  <c r="Q22" i="9"/>
  <c r="Q23" i="9"/>
  <c r="Q24" i="9"/>
  <c r="Q25" i="9"/>
  <c r="Q26" i="9"/>
  <c r="Q27" i="9"/>
  <c r="Q28" i="9"/>
  <c r="Q29" i="9"/>
  <c r="Q30" i="9"/>
  <c r="Q31" i="9"/>
  <c r="Q32" i="9"/>
  <c r="Q33" i="9"/>
  <c r="Q34" i="9"/>
  <c r="Q35" i="9"/>
  <c r="Q36" i="9"/>
  <c r="Q37" i="9"/>
  <c r="Q38" i="9"/>
  <c r="Q39" i="9"/>
  <c r="Q40" i="9"/>
  <c r="Q41" i="9"/>
  <c r="Q42" i="9"/>
  <c r="Q43" i="9"/>
  <c r="Q44" i="9"/>
  <c r="Q45" i="9"/>
  <c r="Q46" i="9"/>
  <c r="Q47" i="9"/>
  <c r="Q48" i="9"/>
  <c r="Q49" i="9"/>
  <c r="Q50" i="9"/>
  <c r="Q51" i="9"/>
  <c r="Q52" i="9"/>
  <c r="Q53" i="9"/>
  <c r="Q54" i="9"/>
  <c r="Q55" i="9"/>
  <c r="Q56" i="9"/>
  <c r="Q57" i="9"/>
  <c r="Q8" i="9"/>
  <c r="R8" i="9" s="1"/>
  <c r="Q9" i="6"/>
  <c r="Q10" i="6"/>
  <c r="Q11" i="6"/>
  <c r="Q12" i="6"/>
  <c r="Q13" i="6"/>
  <c r="Q14" i="6"/>
  <c r="Q15" i="6"/>
  <c r="Q16" i="6"/>
  <c r="Q17" i="6"/>
  <c r="Q18" i="6"/>
  <c r="Q19" i="6"/>
  <c r="Q20" i="6"/>
  <c r="Q21" i="6"/>
  <c r="Q22" i="6"/>
  <c r="Q23" i="6"/>
  <c r="Q24" i="6"/>
  <c r="Q25" i="6"/>
  <c r="Q26" i="6"/>
  <c r="Q27" i="6"/>
  <c r="Q28" i="6"/>
  <c r="Q29" i="6"/>
  <c r="Q30" i="6"/>
  <c r="Q31" i="6"/>
  <c r="Q32" i="6"/>
  <c r="Q33" i="6"/>
  <c r="Q34" i="6"/>
  <c r="Q35" i="6"/>
  <c r="Q36" i="6"/>
  <c r="Q37" i="6"/>
  <c r="Q38" i="6"/>
  <c r="Q39" i="6"/>
  <c r="Q40" i="6"/>
  <c r="Q41" i="6"/>
  <c r="Q42" i="6"/>
  <c r="Q43" i="6"/>
  <c r="Q44" i="6"/>
  <c r="Q45" i="6"/>
  <c r="Q46" i="6"/>
  <c r="Q47" i="6"/>
  <c r="Q48" i="6"/>
  <c r="Q49" i="6"/>
  <c r="Q50" i="6"/>
  <c r="Q51" i="6"/>
  <c r="Q52" i="6"/>
  <c r="Q53" i="6"/>
  <c r="Q54" i="6"/>
  <c r="Q55" i="6"/>
  <c r="Q56" i="6"/>
  <c r="Q57" i="6"/>
  <c r="Q9" i="5"/>
  <c r="Q10" i="5"/>
  <c r="Q11" i="5"/>
  <c r="Q12" i="5"/>
  <c r="Q13" i="5"/>
  <c r="Q14" i="5"/>
  <c r="Q15" i="5"/>
  <c r="Q16" i="5"/>
  <c r="Q17" i="5"/>
  <c r="Q18" i="5"/>
  <c r="Q19" i="5"/>
  <c r="Q20" i="5"/>
  <c r="Q21" i="5"/>
  <c r="Q22" i="5"/>
  <c r="Q23" i="5"/>
  <c r="Q24" i="5"/>
  <c r="Q25" i="5"/>
  <c r="Q26" i="5"/>
  <c r="Q27" i="5"/>
  <c r="Q28" i="5"/>
  <c r="Q29" i="5"/>
  <c r="Q30" i="5"/>
  <c r="Q31" i="5"/>
  <c r="Q32" i="5"/>
  <c r="Q33" i="5"/>
  <c r="Q34" i="5"/>
  <c r="Q35" i="5"/>
  <c r="Q36" i="5"/>
  <c r="Q37" i="5"/>
  <c r="Q38" i="5"/>
  <c r="Q39" i="5"/>
  <c r="Q40" i="5"/>
  <c r="Q41" i="5"/>
  <c r="Q42" i="5"/>
  <c r="Q43" i="5"/>
  <c r="Q44" i="5"/>
  <c r="Q45" i="5"/>
  <c r="Q46" i="5"/>
  <c r="Q47" i="5"/>
  <c r="Q48" i="5"/>
  <c r="Q49" i="5"/>
  <c r="Q50" i="5"/>
  <c r="Q51" i="5"/>
  <c r="Q52" i="5"/>
  <c r="Q53" i="5"/>
  <c r="Q54" i="5"/>
  <c r="Q55" i="5"/>
  <c r="Q56" i="5"/>
  <c r="Q57" i="5"/>
  <c r="Q8" i="5"/>
  <c r="R8" i="5" s="1"/>
  <c r="P57" i="7"/>
  <c r="P16" i="7"/>
  <c r="P8" i="7"/>
  <c r="Q8" i="7" s="1"/>
  <c r="P9" i="3"/>
  <c r="P10" i="3"/>
  <c r="P11" i="3"/>
  <c r="P12" i="3"/>
  <c r="P13" i="3"/>
  <c r="P14" i="3"/>
  <c r="P15" i="3"/>
  <c r="P16" i="3"/>
  <c r="P17" i="3"/>
  <c r="P18" i="3"/>
  <c r="P19" i="3"/>
  <c r="P20" i="3"/>
  <c r="P21" i="3"/>
  <c r="P22" i="3"/>
  <c r="P23" i="3"/>
  <c r="P24" i="3"/>
  <c r="P25" i="3"/>
  <c r="P26" i="3"/>
  <c r="P27" i="3"/>
  <c r="P28" i="3"/>
  <c r="P29" i="3"/>
  <c r="P30" i="3"/>
  <c r="P31" i="3"/>
  <c r="P32" i="3"/>
  <c r="P33" i="3"/>
  <c r="P34" i="3"/>
  <c r="P35" i="3"/>
  <c r="P36" i="3"/>
  <c r="P37" i="3"/>
  <c r="P38" i="3"/>
  <c r="P39" i="3"/>
  <c r="P40" i="3"/>
  <c r="P41" i="3"/>
  <c r="P42" i="3"/>
  <c r="P43" i="3"/>
  <c r="P44" i="3"/>
  <c r="P45" i="3"/>
  <c r="P46" i="3"/>
  <c r="P47" i="3"/>
  <c r="P48" i="3"/>
  <c r="P49" i="3"/>
  <c r="P50" i="3"/>
  <c r="P51" i="3"/>
  <c r="P52" i="3"/>
  <c r="P53" i="3"/>
  <c r="P54" i="3"/>
  <c r="P55" i="3"/>
  <c r="P56" i="3"/>
  <c r="P57" i="3"/>
  <c r="P9" i="7"/>
  <c r="P10" i="7"/>
  <c r="P11" i="7"/>
  <c r="P12" i="7"/>
  <c r="P13" i="7"/>
  <c r="P14" i="7"/>
  <c r="P15" i="7"/>
  <c r="P17" i="7"/>
  <c r="P18" i="7"/>
  <c r="P19" i="7"/>
  <c r="P20" i="7"/>
  <c r="P21" i="7"/>
  <c r="P22" i="7"/>
  <c r="P23" i="7"/>
  <c r="P24" i="7"/>
  <c r="P25" i="7"/>
  <c r="P26" i="7"/>
  <c r="P27" i="7"/>
  <c r="P28" i="7"/>
  <c r="P29" i="7"/>
  <c r="P30" i="7"/>
  <c r="P31" i="7"/>
  <c r="P32" i="7"/>
  <c r="P33" i="7"/>
  <c r="P34" i="7"/>
  <c r="P35" i="7"/>
  <c r="P36" i="7"/>
  <c r="P37" i="7"/>
  <c r="P38" i="7"/>
  <c r="P39" i="7"/>
  <c r="P40" i="7"/>
  <c r="P41" i="7"/>
  <c r="P42" i="7"/>
  <c r="P43" i="7"/>
  <c r="P44" i="7"/>
  <c r="P45" i="7"/>
  <c r="P46" i="7"/>
  <c r="P47" i="7"/>
  <c r="P48" i="7"/>
  <c r="P49" i="7"/>
  <c r="P50" i="7"/>
  <c r="P51" i="7"/>
  <c r="P52" i="7"/>
  <c r="P53" i="7"/>
  <c r="P54" i="7"/>
  <c r="P55" i="7"/>
  <c r="P56" i="7"/>
  <c r="C75" i="4" l="1"/>
  <c r="N71" i="9" l="1"/>
  <c r="S71" i="9"/>
  <c r="R71" i="9"/>
  <c r="Q71" i="9"/>
  <c r="M71" i="9"/>
  <c r="S67" i="9"/>
  <c r="R67" i="9"/>
  <c r="Q67" i="9"/>
  <c r="R65" i="9"/>
  <c r="Q65" i="9"/>
  <c r="N67" i="9"/>
  <c r="M67" i="9"/>
  <c r="M65" i="9"/>
  <c r="M63" i="9"/>
  <c r="R62" i="9"/>
  <c r="M62" i="9"/>
  <c r="N42" i="9"/>
  <c r="N39" i="9"/>
  <c r="V39" i="9" s="1"/>
  <c r="N33" i="9"/>
  <c r="N30" i="9"/>
  <c r="N27" i="9"/>
  <c r="N22" i="9"/>
  <c r="R61" i="9"/>
  <c r="M59" i="9"/>
  <c r="R70" i="9"/>
  <c r="M66" i="9"/>
  <c r="Q66" i="9" l="1"/>
  <c r="M70" i="9"/>
  <c r="Q70" i="9"/>
  <c r="R66" i="9"/>
  <c r="N26" i="9"/>
  <c r="U26" i="9" s="1"/>
  <c r="N8" i="9"/>
  <c r="N65" i="9" s="1"/>
  <c r="M69" i="9"/>
  <c r="M61" i="9"/>
  <c r="Q69" i="9"/>
  <c r="R69" i="9"/>
  <c r="Q61" i="9"/>
  <c r="N18" i="9"/>
  <c r="S18" i="9" s="1"/>
  <c r="N45" i="9"/>
  <c r="T45" i="9" s="1"/>
  <c r="N16" i="9"/>
  <c r="U16" i="9" s="1"/>
  <c r="N19" i="9"/>
  <c r="V19" i="9" s="1"/>
  <c r="N49" i="9"/>
  <c r="S49" i="9" s="1"/>
  <c r="N14" i="9"/>
  <c r="S14" i="9" s="1"/>
  <c r="N20" i="9"/>
  <c r="W20" i="9" s="1"/>
  <c r="N32" i="9"/>
  <c r="T32" i="9" s="1"/>
  <c r="N35" i="9"/>
  <c r="W35" i="9" s="1"/>
  <c r="N41" i="9"/>
  <c r="S41" i="9" s="1"/>
  <c r="N44" i="9"/>
  <c r="V44" i="9" s="1"/>
  <c r="N47" i="9"/>
  <c r="V47" i="9" s="1"/>
  <c r="N50" i="9"/>
  <c r="S50" i="9" s="1"/>
  <c r="N53" i="9"/>
  <c r="S53" i="9" s="1"/>
  <c r="N12" i="9"/>
  <c r="W12" i="9" s="1"/>
  <c r="N11" i="9"/>
  <c r="W11" i="9" s="1"/>
  <c r="Q63" i="9"/>
  <c r="Q59" i="9"/>
  <c r="R63" i="9"/>
  <c r="R59" i="9"/>
  <c r="Q62" i="9"/>
  <c r="N13" i="9"/>
  <c r="U13" i="9" s="1"/>
  <c r="N23" i="9"/>
  <c r="V23" i="9" s="1"/>
  <c r="N55" i="9"/>
  <c r="U55" i="9" s="1"/>
  <c r="N15" i="9"/>
  <c r="V15" i="9" s="1"/>
  <c r="N29" i="9"/>
  <c r="W29" i="9" s="1"/>
  <c r="N36" i="9"/>
  <c r="S36" i="9" s="1"/>
  <c r="N48" i="9"/>
  <c r="S48" i="9" s="1"/>
  <c r="N25" i="9"/>
  <c r="S25" i="9" s="1"/>
  <c r="S39" i="9"/>
  <c r="N38" i="9"/>
  <c r="T38" i="9" s="1"/>
  <c r="N37" i="9"/>
  <c r="S37" i="9" s="1"/>
  <c r="N52" i="9"/>
  <c r="W52" i="9" s="1"/>
  <c r="W27" i="9"/>
  <c r="V27" i="9"/>
  <c r="U27" i="9"/>
  <c r="T27" i="9"/>
  <c r="N9" i="9"/>
  <c r="W9" i="9" s="1"/>
  <c r="W39" i="9"/>
  <c r="N56" i="9"/>
  <c r="N40" i="9"/>
  <c r="W40" i="9" s="1"/>
  <c r="N51" i="9"/>
  <c r="U51" i="9" s="1"/>
  <c r="N43" i="9"/>
  <c r="U43" i="9" s="1"/>
  <c r="N46" i="9"/>
  <c r="U46" i="9" s="1"/>
  <c r="N54" i="9"/>
  <c r="S54" i="9" s="1"/>
  <c r="N57" i="9"/>
  <c r="W57" i="9" s="1"/>
  <c r="N21" i="9"/>
  <c r="S21" i="9" s="1"/>
  <c r="N28" i="9"/>
  <c r="W28" i="9" s="1"/>
  <c r="N10" i="9"/>
  <c r="S10" i="9" s="1"/>
  <c r="N17" i="9"/>
  <c r="U17" i="9" s="1"/>
  <c r="N24" i="9"/>
  <c r="W24" i="9" s="1"/>
  <c r="N31" i="9"/>
  <c r="V31" i="9" s="1"/>
  <c r="N34" i="9"/>
  <c r="W34" i="9" s="1"/>
  <c r="T39" i="9"/>
  <c r="U39" i="9"/>
  <c r="S27" i="9"/>
  <c r="V30" i="9"/>
  <c r="T30" i="9"/>
  <c r="S30" i="9"/>
  <c r="U30" i="9"/>
  <c r="W30" i="9"/>
  <c r="W33" i="9"/>
  <c r="V33" i="9"/>
  <c r="U33" i="9"/>
  <c r="T33" i="9"/>
  <c r="S33" i="9"/>
  <c r="W22" i="9"/>
  <c r="V22" i="9"/>
  <c r="U22" i="9"/>
  <c r="S22" i="9"/>
  <c r="U42" i="9"/>
  <c r="V42" i="9"/>
  <c r="T42" i="9"/>
  <c r="W42" i="9"/>
  <c r="S42" i="9"/>
  <c r="R3" i="9"/>
  <c r="C16" i="7"/>
  <c r="C17" i="7"/>
  <c r="C18" i="7"/>
  <c r="C19" i="7"/>
  <c r="C20" i="7"/>
  <c r="C21" i="7"/>
  <c r="C22" i="7"/>
  <c r="C23" i="7"/>
  <c r="C24" i="7"/>
  <c r="C25" i="7"/>
  <c r="C26" i="7"/>
  <c r="C27" i="7"/>
  <c r="C28" i="7"/>
  <c r="C29" i="7"/>
  <c r="C30" i="7"/>
  <c r="C31" i="7"/>
  <c r="C32" i="7"/>
  <c r="C33" i="7"/>
  <c r="C34" i="7"/>
  <c r="C35" i="7"/>
  <c r="C36" i="7"/>
  <c r="C37" i="7"/>
  <c r="C38" i="7"/>
  <c r="C39" i="7"/>
  <c r="C40" i="7"/>
  <c r="C41" i="7"/>
  <c r="C42" i="7"/>
  <c r="C43" i="7"/>
  <c r="C44" i="7"/>
  <c r="C45" i="7"/>
  <c r="C46" i="7"/>
  <c r="C47" i="7"/>
  <c r="C48" i="7"/>
  <c r="C49" i="7"/>
  <c r="C50" i="7"/>
  <c r="C51" i="7"/>
  <c r="C52" i="7"/>
  <c r="C53" i="7"/>
  <c r="C54" i="7"/>
  <c r="C55" i="7"/>
  <c r="C56" i="7"/>
  <c r="C57" i="7"/>
  <c r="N66" i="9" l="1"/>
  <c r="S32" i="9"/>
  <c r="V37" i="9"/>
  <c r="U45" i="9"/>
  <c r="T41" i="9"/>
  <c r="S11" i="9"/>
  <c r="S55" i="9"/>
  <c r="W8" i="9"/>
  <c r="W26" i="9"/>
  <c r="T51" i="9"/>
  <c r="T34" i="9"/>
  <c r="V36" i="9"/>
  <c r="T44" i="9"/>
  <c r="W16" i="9"/>
  <c r="U23" i="9"/>
  <c r="S44" i="9"/>
  <c r="W23" i="9"/>
  <c r="S16" i="9"/>
  <c r="S23" i="9"/>
  <c r="V16" i="9"/>
  <c r="U8" i="9"/>
  <c r="N70" i="9"/>
  <c r="W19" i="9"/>
  <c r="V11" i="9"/>
  <c r="V48" i="9"/>
  <c r="S19" i="9"/>
  <c r="U44" i="9"/>
  <c r="V12" i="9"/>
  <c r="T50" i="9"/>
  <c r="W38" i="9"/>
  <c r="U20" i="9"/>
  <c r="U35" i="9"/>
  <c r="W49" i="9"/>
  <c r="U32" i="9"/>
  <c r="T55" i="9"/>
  <c r="W37" i="9"/>
  <c r="W50" i="9"/>
  <c r="V32" i="9"/>
  <c r="W55" i="9"/>
  <c r="T28" i="9"/>
  <c r="T26" i="9"/>
  <c r="U49" i="9"/>
  <c r="T49" i="9"/>
  <c r="V18" i="9"/>
  <c r="S35" i="9"/>
  <c r="U37" i="9"/>
  <c r="V49" i="9"/>
  <c r="U53" i="9"/>
  <c r="U11" i="9"/>
  <c r="V50" i="9"/>
  <c r="W32" i="9"/>
  <c r="W18" i="9"/>
  <c r="V55" i="9"/>
  <c r="W47" i="9"/>
  <c r="U54" i="9"/>
  <c r="V51" i="9"/>
  <c r="S28" i="9"/>
  <c r="W44" i="9"/>
  <c r="T54" i="9"/>
  <c r="S20" i="9"/>
  <c r="V8" i="9"/>
  <c r="V28" i="9"/>
  <c r="S52" i="9"/>
  <c r="V54" i="9"/>
  <c r="S8" i="9"/>
  <c r="S65" i="9" s="1"/>
  <c r="V53" i="9"/>
  <c r="W53" i="9"/>
  <c r="V45" i="9"/>
  <c r="U41" i="9"/>
  <c r="S26" i="9"/>
  <c r="V13" i="9"/>
  <c r="T53" i="9"/>
  <c r="S45" i="9"/>
  <c r="W45" i="9"/>
  <c r="U50" i="9"/>
  <c r="U18" i="9"/>
  <c r="V41" i="9"/>
  <c r="W41" i="9"/>
  <c r="V26" i="9"/>
  <c r="V29" i="9"/>
  <c r="W43" i="9"/>
  <c r="U19" i="9"/>
  <c r="T37" i="9"/>
  <c r="T35" i="9"/>
  <c r="V17" i="9"/>
  <c r="S29" i="9"/>
  <c r="W10" i="9"/>
  <c r="U12" i="9"/>
  <c r="S12" i="9"/>
  <c r="W14" i="9"/>
  <c r="U14" i="9"/>
  <c r="V14" i="9"/>
  <c r="U15" i="9"/>
  <c r="S13" i="9"/>
  <c r="N61" i="9"/>
  <c r="N69" i="9"/>
  <c r="W17" i="9"/>
  <c r="U36" i="9"/>
  <c r="S9" i="9"/>
  <c r="V35" i="9"/>
  <c r="V38" i="9"/>
  <c r="S47" i="9"/>
  <c r="S46" i="9"/>
  <c r="V20" i="9"/>
  <c r="V9" i="9"/>
  <c r="S38" i="9"/>
  <c r="T47" i="9"/>
  <c r="T46" i="9"/>
  <c r="U38" i="9"/>
  <c r="U47" i="9"/>
  <c r="V46" i="9"/>
  <c r="U28" i="9"/>
  <c r="U34" i="9"/>
  <c r="W46" i="9"/>
  <c r="N63" i="9"/>
  <c r="N59" i="9"/>
  <c r="U56" i="9"/>
  <c r="V56" i="9"/>
  <c r="W56" i="9"/>
  <c r="T56" i="9"/>
  <c r="N62" i="9"/>
  <c r="W48" i="9"/>
  <c r="W36" i="9"/>
  <c r="T29" i="9"/>
  <c r="T36" i="9"/>
  <c r="U21" i="9"/>
  <c r="U29" i="9"/>
  <c r="S57" i="9"/>
  <c r="V43" i="9"/>
  <c r="W51" i="9"/>
  <c r="T48" i="9"/>
  <c r="V25" i="9"/>
  <c r="W15" i="9"/>
  <c r="T25" i="9"/>
  <c r="W13" i="9"/>
  <c r="S15" i="9"/>
  <c r="T52" i="9"/>
  <c r="T57" i="9"/>
  <c r="S43" i="9"/>
  <c r="S40" i="9"/>
  <c r="W25" i="9"/>
  <c r="U52" i="9"/>
  <c r="U59" i="9" s="1"/>
  <c r="U57" i="9"/>
  <c r="T43" i="9"/>
  <c r="U48" i="9"/>
  <c r="U25" i="9"/>
  <c r="S34" i="9"/>
  <c r="V52" i="9"/>
  <c r="V57" i="9"/>
  <c r="S31" i="9"/>
  <c r="T40" i="9"/>
  <c r="V40" i="9"/>
  <c r="T31" i="9"/>
  <c r="U31" i="9"/>
  <c r="W31" i="9"/>
  <c r="V34" i="9"/>
  <c r="U10" i="9"/>
  <c r="S51" i="9"/>
  <c r="U24" i="9"/>
  <c r="V21" i="9"/>
  <c r="N3" i="9"/>
  <c r="W21" i="9"/>
  <c r="V10" i="9"/>
  <c r="W54" i="9"/>
  <c r="V24" i="9"/>
  <c r="S24" i="9"/>
  <c r="U9" i="9"/>
  <c r="S17" i="9"/>
  <c r="S56" i="9"/>
  <c r="U40" i="9"/>
  <c r="M57" i="7"/>
  <c r="X57" i="7" s="1"/>
  <c r="M56" i="7"/>
  <c r="X56" i="7" s="1"/>
  <c r="M55" i="7"/>
  <c r="X55" i="7" s="1"/>
  <c r="M53" i="7"/>
  <c r="X53" i="7" s="1"/>
  <c r="M52" i="7"/>
  <c r="X52" i="7" s="1"/>
  <c r="M51" i="7"/>
  <c r="X51" i="7" s="1"/>
  <c r="M50" i="7"/>
  <c r="M48" i="7"/>
  <c r="M46" i="7"/>
  <c r="M44" i="7"/>
  <c r="M42" i="7"/>
  <c r="M40" i="7"/>
  <c r="M38" i="7"/>
  <c r="M36" i="7"/>
  <c r="M34" i="7"/>
  <c r="M32" i="7"/>
  <c r="M30" i="7"/>
  <c r="M28" i="7"/>
  <c r="M26" i="7"/>
  <c r="M25" i="7"/>
  <c r="M24" i="7"/>
  <c r="M22" i="7"/>
  <c r="M21" i="7"/>
  <c r="M20" i="7"/>
  <c r="M18" i="7"/>
  <c r="M17" i="7"/>
  <c r="M16" i="7"/>
  <c r="M14" i="7"/>
  <c r="M10" i="7"/>
  <c r="N57" i="6"/>
  <c r="N53" i="6"/>
  <c r="N51" i="6"/>
  <c r="N50" i="6"/>
  <c r="N48" i="6"/>
  <c r="N47" i="6"/>
  <c r="N45" i="6"/>
  <c r="N44" i="6"/>
  <c r="N42" i="6"/>
  <c r="N41" i="6"/>
  <c r="N39" i="6"/>
  <c r="N38" i="6"/>
  <c r="N36" i="6"/>
  <c r="N35" i="6"/>
  <c r="N33" i="6"/>
  <c r="N32" i="6"/>
  <c r="N30" i="6"/>
  <c r="N29" i="6"/>
  <c r="N27" i="6"/>
  <c r="N26" i="6"/>
  <c r="N22" i="6"/>
  <c r="N20" i="6"/>
  <c r="N19" i="6"/>
  <c r="N18" i="6"/>
  <c r="N17" i="6"/>
  <c r="N16" i="6"/>
  <c r="N14" i="6"/>
  <c r="W14" i="6" s="1"/>
  <c r="N12" i="6"/>
  <c r="N11" i="6"/>
  <c r="N10" i="6"/>
  <c r="M19" i="3"/>
  <c r="U19" i="3" s="1"/>
  <c r="M23" i="3"/>
  <c r="M35" i="3"/>
  <c r="M37" i="3"/>
  <c r="U37" i="3" s="1"/>
  <c r="M38" i="3"/>
  <c r="U38" i="3" s="1"/>
  <c r="M43" i="3"/>
  <c r="M44" i="3"/>
  <c r="U44" i="3" s="1"/>
  <c r="M47" i="3"/>
  <c r="M50" i="3"/>
  <c r="U50" i="3" s="1"/>
  <c r="M53" i="3"/>
  <c r="U53" i="3" s="1"/>
  <c r="M55" i="3"/>
  <c r="N12" i="5"/>
  <c r="N14" i="5"/>
  <c r="N15" i="5"/>
  <c r="V15" i="5" s="1"/>
  <c r="N21" i="5"/>
  <c r="V21" i="5" s="1"/>
  <c r="N22" i="5"/>
  <c r="X22" i="5" s="1"/>
  <c r="N23" i="5"/>
  <c r="V23" i="5" s="1"/>
  <c r="N26" i="5"/>
  <c r="X26" i="5" s="1"/>
  <c r="N29" i="5"/>
  <c r="N30" i="5"/>
  <c r="N32" i="5"/>
  <c r="V32" i="5" s="1"/>
  <c r="N33" i="5"/>
  <c r="N35" i="5"/>
  <c r="N36" i="5"/>
  <c r="V36" i="5" s="1"/>
  <c r="N37" i="5"/>
  <c r="V37" i="5" s="1"/>
  <c r="N38" i="5"/>
  <c r="X38" i="5" s="1"/>
  <c r="N39" i="5"/>
  <c r="X39" i="5" s="1"/>
  <c r="N40" i="5"/>
  <c r="V40" i="5" s="1"/>
  <c r="N41" i="5"/>
  <c r="N44" i="5"/>
  <c r="V44" i="5" s="1"/>
  <c r="N46" i="5"/>
  <c r="X46" i="5" s="1"/>
  <c r="N47" i="5"/>
  <c r="N48" i="5"/>
  <c r="V48" i="5" s="1"/>
  <c r="N50" i="5"/>
  <c r="N51" i="5"/>
  <c r="X51" i="5" s="1"/>
  <c r="N53" i="5"/>
  <c r="N57" i="5"/>
  <c r="V57" i="5" s="1"/>
  <c r="N9" i="5" l="1"/>
  <c r="S70" i="9"/>
  <c r="S66" i="9"/>
  <c r="S61" i="9"/>
  <c r="S69" i="9"/>
  <c r="M13" i="7"/>
  <c r="V13" i="7" s="1"/>
  <c r="M12" i="7"/>
  <c r="X12" i="7" s="1"/>
  <c r="N18" i="5"/>
  <c r="X18" i="5" s="1"/>
  <c r="N17" i="5"/>
  <c r="V17" i="5" s="1"/>
  <c r="S62" i="9"/>
  <c r="S63" i="9"/>
  <c r="S59" i="9"/>
  <c r="M46" i="3"/>
  <c r="U46" i="3" s="1"/>
  <c r="M40" i="3"/>
  <c r="U40" i="3" s="1"/>
  <c r="M34" i="3"/>
  <c r="U34" i="3" s="1"/>
  <c r="M28" i="3"/>
  <c r="U28" i="3" s="1"/>
  <c r="M22" i="3"/>
  <c r="U22" i="3" s="1"/>
  <c r="M51" i="3"/>
  <c r="U51" i="3" s="1"/>
  <c r="M39" i="3"/>
  <c r="X39" i="3" s="1"/>
  <c r="M27" i="3"/>
  <c r="U27" i="3" s="1"/>
  <c r="M21" i="3"/>
  <c r="M15" i="3"/>
  <c r="R15" i="3" s="1"/>
  <c r="M57" i="3"/>
  <c r="U57" i="3" s="1"/>
  <c r="M31" i="3"/>
  <c r="U31" i="3" s="1"/>
  <c r="M13" i="3"/>
  <c r="U13" i="3" s="1"/>
  <c r="M42" i="3"/>
  <c r="U42" i="3" s="1"/>
  <c r="M30" i="3"/>
  <c r="U30" i="3" s="1"/>
  <c r="M24" i="3"/>
  <c r="X24" i="3" s="1"/>
  <c r="M11" i="3"/>
  <c r="U11" i="3" s="1"/>
  <c r="S3" i="9"/>
  <c r="M29" i="7"/>
  <c r="W29" i="7" s="1"/>
  <c r="M33" i="7"/>
  <c r="S33" i="7" s="1"/>
  <c r="M37" i="7"/>
  <c r="U37" i="7" s="1"/>
  <c r="M41" i="7"/>
  <c r="R41" i="7" s="1"/>
  <c r="M45" i="7"/>
  <c r="U45" i="7" s="1"/>
  <c r="M49" i="7"/>
  <c r="W49" i="7" s="1"/>
  <c r="M11" i="7"/>
  <c r="W11" i="7" s="1"/>
  <c r="M15" i="7"/>
  <c r="X15" i="7" s="1"/>
  <c r="M19" i="7"/>
  <c r="W19" i="7" s="1"/>
  <c r="M23" i="7"/>
  <c r="R23" i="7" s="1"/>
  <c r="M27" i="7"/>
  <c r="X27" i="7" s="1"/>
  <c r="M31" i="7"/>
  <c r="T31" i="7" s="1"/>
  <c r="M35" i="7"/>
  <c r="U35" i="7" s="1"/>
  <c r="M39" i="7"/>
  <c r="T39" i="7" s="1"/>
  <c r="M43" i="7"/>
  <c r="X43" i="7" s="1"/>
  <c r="M47" i="7"/>
  <c r="V47" i="7" s="1"/>
  <c r="V29" i="5"/>
  <c r="X29" i="5"/>
  <c r="V35" i="5"/>
  <c r="X35" i="5"/>
  <c r="V33" i="5"/>
  <c r="X33" i="5"/>
  <c r="V53" i="5"/>
  <c r="X53" i="5"/>
  <c r="V41" i="5"/>
  <c r="X41" i="5"/>
  <c r="S47" i="5"/>
  <c r="X47" i="5"/>
  <c r="X50" i="5"/>
  <c r="W50" i="5"/>
  <c r="X14" i="5"/>
  <c r="W14" i="5"/>
  <c r="X30" i="5"/>
  <c r="W30" i="5"/>
  <c r="W26" i="5"/>
  <c r="W22" i="5"/>
  <c r="X21" i="5"/>
  <c r="W46" i="5"/>
  <c r="W38" i="5"/>
  <c r="U23" i="3"/>
  <c r="V23" i="3"/>
  <c r="W23" i="3"/>
  <c r="X23" i="3"/>
  <c r="U35" i="3"/>
  <c r="V35" i="3"/>
  <c r="W35" i="3"/>
  <c r="X35" i="3"/>
  <c r="U47" i="3"/>
  <c r="V47" i="3"/>
  <c r="W47" i="3"/>
  <c r="X47" i="3"/>
  <c r="U43" i="3"/>
  <c r="V43" i="3"/>
  <c r="W43" i="3"/>
  <c r="X43" i="3"/>
  <c r="M56" i="3"/>
  <c r="M45" i="3"/>
  <c r="M29" i="3"/>
  <c r="R29" i="3" s="1"/>
  <c r="R47" i="3"/>
  <c r="R23" i="3"/>
  <c r="R38" i="3"/>
  <c r="R37" i="3"/>
  <c r="X50" i="3"/>
  <c r="X44" i="3"/>
  <c r="X38" i="3"/>
  <c r="M49" i="3"/>
  <c r="R49" i="3" s="1"/>
  <c r="M33" i="3"/>
  <c r="R33" i="3" s="1"/>
  <c r="R44" i="3"/>
  <c r="W50" i="3"/>
  <c r="W44" i="3"/>
  <c r="W38" i="3"/>
  <c r="V50" i="3"/>
  <c r="V44" i="3"/>
  <c r="V38" i="3"/>
  <c r="M48" i="3"/>
  <c r="M32" i="3"/>
  <c r="R43" i="3"/>
  <c r="R35" i="3"/>
  <c r="X37" i="3"/>
  <c r="M26" i="3"/>
  <c r="R26" i="3" s="1"/>
  <c r="R50" i="3"/>
  <c r="W37" i="3"/>
  <c r="M52" i="3"/>
  <c r="M36" i="3"/>
  <c r="M20" i="3"/>
  <c r="V37" i="3"/>
  <c r="M41" i="3"/>
  <c r="R41" i="3" s="1"/>
  <c r="M25" i="3"/>
  <c r="R25" i="3" s="1"/>
  <c r="Q59" i="7"/>
  <c r="P59" i="7"/>
  <c r="M54" i="7"/>
  <c r="X54" i="7" s="1"/>
  <c r="N56" i="6"/>
  <c r="U56" i="6" s="1"/>
  <c r="R59" i="6"/>
  <c r="Q59" i="6"/>
  <c r="N54" i="6"/>
  <c r="M59" i="6"/>
  <c r="V50" i="5"/>
  <c r="V46" i="5"/>
  <c r="V38" i="5"/>
  <c r="V30" i="5"/>
  <c r="V26" i="5"/>
  <c r="V22" i="5"/>
  <c r="V14" i="5"/>
  <c r="X37" i="5"/>
  <c r="W53" i="5"/>
  <c r="W41" i="5"/>
  <c r="W37" i="5"/>
  <c r="W33" i="5"/>
  <c r="W29" i="5"/>
  <c r="W21" i="5"/>
  <c r="X48" i="5"/>
  <c r="X44" i="5"/>
  <c r="X40" i="5"/>
  <c r="X36" i="5"/>
  <c r="X32" i="5"/>
  <c r="W48" i="5"/>
  <c r="W44" i="5"/>
  <c r="W40" i="5"/>
  <c r="W36" i="5"/>
  <c r="W32" i="5"/>
  <c r="X23" i="5"/>
  <c r="X15" i="5"/>
  <c r="W51" i="5"/>
  <c r="W47" i="5"/>
  <c r="W39" i="5"/>
  <c r="W35" i="5"/>
  <c r="W23" i="5"/>
  <c r="W15" i="5"/>
  <c r="V51" i="5"/>
  <c r="V47" i="5"/>
  <c r="V39" i="5"/>
  <c r="X57" i="5"/>
  <c r="W57" i="5"/>
  <c r="R59" i="5"/>
  <c r="Q59" i="5"/>
  <c r="N54" i="5"/>
  <c r="S54" i="5" s="1"/>
  <c r="X55" i="3"/>
  <c r="U55" i="3"/>
  <c r="V55" i="3"/>
  <c r="W55" i="3"/>
  <c r="X53" i="3"/>
  <c r="W53" i="3"/>
  <c r="V53" i="3"/>
  <c r="R55" i="3"/>
  <c r="R53" i="3"/>
  <c r="M54" i="3"/>
  <c r="W12" i="5"/>
  <c r="V12" i="5"/>
  <c r="U19" i="6"/>
  <c r="V19" i="6"/>
  <c r="W19" i="6"/>
  <c r="N15" i="6"/>
  <c r="W15" i="6" s="1"/>
  <c r="N25" i="6"/>
  <c r="V25" i="6" s="1"/>
  <c r="N28" i="6"/>
  <c r="U28" i="6" s="1"/>
  <c r="N31" i="6"/>
  <c r="V31" i="6" s="1"/>
  <c r="N34" i="6"/>
  <c r="W34" i="6" s="1"/>
  <c r="N37" i="6"/>
  <c r="U37" i="6" s="1"/>
  <c r="N40" i="6"/>
  <c r="W40" i="6" s="1"/>
  <c r="N43" i="6"/>
  <c r="W43" i="6" s="1"/>
  <c r="N46" i="6"/>
  <c r="U46" i="6" s="1"/>
  <c r="N49" i="6"/>
  <c r="W49" i="6" s="1"/>
  <c r="N52" i="6"/>
  <c r="V52" i="6" s="1"/>
  <c r="N55" i="6"/>
  <c r="V55" i="6" s="1"/>
  <c r="N13" i="6"/>
  <c r="W13" i="6" s="1"/>
  <c r="N23" i="6"/>
  <c r="W23" i="6" s="1"/>
  <c r="N8" i="6"/>
  <c r="W8" i="6" s="1"/>
  <c r="S16" i="6"/>
  <c r="N21" i="6"/>
  <c r="W21" i="6" s="1"/>
  <c r="N24" i="6"/>
  <c r="W24" i="6" s="1"/>
  <c r="N9" i="6"/>
  <c r="S9" i="6" s="1"/>
  <c r="S19" i="6"/>
  <c r="X17" i="7"/>
  <c r="W17" i="7"/>
  <c r="V17" i="7"/>
  <c r="U17" i="7"/>
  <c r="T17" i="7"/>
  <c r="S17" i="7"/>
  <c r="R17" i="7"/>
  <c r="X10" i="7"/>
  <c r="W10" i="7"/>
  <c r="V10" i="7"/>
  <c r="U10" i="7"/>
  <c r="T10" i="7"/>
  <c r="S10" i="7"/>
  <c r="R10" i="7"/>
  <c r="X14" i="7"/>
  <c r="W14" i="7"/>
  <c r="V14" i="7"/>
  <c r="U14" i="7"/>
  <c r="T14" i="7"/>
  <c r="S14" i="7"/>
  <c r="R14" i="7"/>
  <c r="X18" i="7"/>
  <c r="W18" i="7"/>
  <c r="V18" i="7"/>
  <c r="U18" i="7"/>
  <c r="T18" i="7"/>
  <c r="S18" i="7"/>
  <c r="R18" i="7"/>
  <c r="X22" i="7"/>
  <c r="W22" i="7"/>
  <c r="V22" i="7"/>
  <c r="U22" i="7"/>
  <c r="T22" i="7"/>
  <c r="S22" i="7"/>
  <c r="R22" i="7"/>
  <c r="X26" i="7"/>
  <c r="W26" i="7"/>
  <c r="V26" i="7"/>
  <c r="U26" i="7"/>
  <c r="T26" i="7"/>
  <c r="S26" i="7"/>
  <c r="R26" i="7"/>
  <c r="X34" i="7"/>
  <c r="W34" i="7"/>
  <c r="V34" i="7"/>
  <c r="U34" i="7"/>
  <c r="T34" i="7"/>
  <c r="S34" i="7"/>
  <c r="R34" i="7"/>
  <c r="X38" i="7"/>
  <c r="W38" i="7"/>
  <c r="V38" i="7"/>
  <c r="U38" i="7"/>
  <c r="T38" i="7"/>
  <c r="S38" i="7"/>
  <c r="R38" i="7"/>
  <c r="X42" i="7"/>
  <c r="W42" i="7"/>
  <c r="V42" i="7"/>
  <c r="U42" i="7"/>
  <c r="T42" i="7"/>
  <c r="S42" i="7"/>
  <c r="R42" i="7"/>
  <c r="X46" i="7"/>
  <c r="W46" i="7"/>
  <c r="V46" i="7"/>
  <c r="U46" i="7"/>
  <c r="T46" i="7"/>
  <c r="S46" i="7"/>
  <c r="R46" i="7"/>
  <c r="X50" i="7"/>
  <c r="W50" i="7"/>
  <c r="V50" i="7"/>
  <c r="U50" i="7"/>
  <c r="T50" i="7"/>
  <c r="S50" i="7"/>
  <c r="R50" i="7"/>
  <c r="X21" i="7"/>
  <c r="W21" i="7"/>
  <c r="V21" i="7"/>
  <c r="U21" i="7"/>
  <c r="T21" i="7"/>
  <c r="S21" i="7"/>
  <c r="R21" i="7"/>
  <c r="X30" i="7"/>
  <c r="W30" i="7"/>
  <c r="V30" i="7"/>
  <c r="U30" i="7"/>
  <c r="T30" i="7"/>
  <c r="S30" i="7"/>
  <c r="R30" i="7"/>
  <c r="X25" i="7"/>
  <c r="W25" i="7"/>
  <c r="V25" i="7"/>
  <c r="U25" i="7"/>
  <c r="T25" i="7"/>
  <c r="S25" i="7"/>
  <c r="R25" i="7"/>
  <c r="X16" i="7"/>
  <c r="W16" i="7"/>
  <c r="V16" i="7"/>
  <c r="U16" i="7"/>
  <c r="T16" i="7"/>
  <c r="S16" i="7"/>
  <c r="R16" i="7"/>
  <c r="X20" i="7"/>
  <c r="W20" i="7"/>
  <c r="V20" i="7"/>
  <c r="U20" i="7"/>
  <c r="T20" i="7"/>
  <c r="S20" i="7"/>
  <c r="R20" i="7"/>
  <c r="X24" i="7"/>
  <c r="W24" i="7"/>
  <c r="V24" i="7"/>
  <c r="U24" i="7"/>
  <c r="T24" i="7"/>
  <c r="S24" i="7"/>
  <c r="R24" i="7"/>
  <c r="X28" i="7"/>
  <c r="W28" i="7"/>
  <c r="V28" i="7"/>
  <c r="U28" i="7"/>
  <c r="T28" i="7"/>
  <c r="S28" i="7"/>
  <c r="R28" i="7"/>
  <c r="X32" i="7"/>
  <c r="W32" i="7"/>
  <c r="V32" i="7"/>
  <c r="U32" i="7"/>
  <c r="T32" i="7"/>
  <c r="S32" i="7"/>
  <c r="R32" i="7"/>
  <c r="X36" i="7"/>
  <c r="W36" i="7"/>
  <c r="V36" i="7"/>
  <c r="U36" i="7"/>
  <c r="T36" i="7"/>
  <c r="S36" i="7"/>
  <c r="R36" i="7"/>
  <c r="X40" i="7"/>
  <c r="W40" i="7"/>
  <c r="V40" i="7"/>
  <c r="U40" i="7"/>
  <c r="T40" i="7"/>
  <c r="S40" i="7"/>
  <c r="R40" i="7"/>
  <c r="X44" i="7"/>
  <c r="W44" i="7"/>
  <c r="V44" i="7"/>
  <c r="U44" i="7"/>
  <c r="T44" i="7"/>
  <c r="S44" i="7"/>
  <c r="R44" i="7"/>
  <c r="X48" i="7"/>
  <c r="W48" i="7"/>
  <c r="V48" i="7"/>
  <c r="U48" i="7"/>
  <c r="T48" i="7"/>
  <c r="S48" i="7"/>
  <c r="R48" i="7"/>
  <c r="R51" i="7"/>
  <c r="R52" i="7"/>
  <c r="R53" i="7"/>
  <c r="R55" i="7"/>
  <c r="R56" i="7"/>
  <c r="R57" i="7"/>
  <c r="S51" i="7"/>
  <c r="S52" i="7"/>
  <c r="S53" i="7"/>
  <c r="S55" i="7"/>
  <c r="S56" i="7"/>
  <c r="S57" i="7"/>
  <c r="T51" i="7"/>
  <c r="T52" i="7"/>
  <c r="T53" i="7"/>
  <c r="T55" i="7"/>
  <c r="T56" i="7"/>
  <c r="T57" i="7"/>
  <c r="U51" i="7"/>
  <c r="U52" i="7"/>
  <c r="U53" i="7"/>
  <c r="U55" i="7"/>
  <c r="U56" i="7"/>
  <c r="U57" i="7"/>
  <c r="V51" i="7"/>
  <c r="V52" i="7"/>
  <c r="V53" i="7"/>
  <c r="V55" i="7"/>
  <c r="V56" i="7"/>
  <c r="V57" i="7"/>
  <c r="W51" i="7"/>
  <c r="W52" i="7"/>
  <c r="W53" i="7"/>
  <c r="W55" i="7"/>
  <c r="W56" i="7"/>
  <c r="W57" i="7"/>
  <c r="V18" i="6"/>
  <c r="U18" i="6"/>
  <c r="W18" i="6"/>
  <c r="S18" i="6"/>
  <c r="S20" i="6"/>
  <c r="V20" i="6"/>
  <c r="W20" i="6"/>
  <c r="U20" i="6"/>
  <c r="W47" i="6"/>
  <c r="V47" i="6"/>
  <c r="U47" i="6"/>
  <c r="T47" i="6"/>
  <c r="S47" i="6"/>
  <c r="V11" i="6"/>
  <c r="U11" i="6"/>
  <c r="S11" i="6"/>
  <c r="W11" i="6"/>
  <c r="W29" i="6"/>
  <c r="V29" i="6"/>
  <c r="U29" i="6"/>
  <c r="T29" i="6"/>
  <c r="S29" i="6"/>
  <c r="W50" i="6"/>
  <c r="U50" i="6"/>
  <c r="V50" i="6"/>
  <c r="T50" i="6"/>
  <c r="S50" i="6"/>
  <c r="U22" i="6"/>
  <c r="S22" i="6"/>
  <c r="W22" i="6"/>
  <c r="V22" i="6"/>
  <c r="W32" i="6"/>
  <c r="U32" i="6"/>
  <c r="V32" i="6"/>
  <c r="T32" i="6"/>
  <c r="S32" i="6"/>
  <c r="W38" i="6"/>
  <c r="U38" i="6"/>
  <c r="V38" i="6"/>
  <c r="T38" i="6"/>
  <c r="S38" i="6"/>
  <c r="W44" i="6"/>
  <c r="U44" i="6"/>
  <c r="V44" i="6"/>
  <c r="T44" i="6"/>
  <c r="S44" i="6"/>
  <c r="W53" i="6"/>
  <c r="V53" i="6"/>
  <c r="U53" i="6"/>
  <c r="T53" i="6"/>
  <c r="S53" i="6"/>
  <c r="W27" i="6"/>
  <c r="V27" i="6"/>
  <c r="U27" i="6"/>
  <c r="T27" i="6"/>
  <c r="S27" i="6"/>
  <c r="W30" i="6"/>
  <c r="U30" i="6"/>
  <c r="V30" i="6"/>
  <c r="T30" i="6"/>
  <c r="S30" i="6"/>
  <c r="W33" i="6"/>
  <c r="V33" i="6"/>
  <c r="U33" i="6"/>
  <c r="T33" i="6"/>
  <c r="S33" i="6"/>
  <c r="W36" i="6"/>
  <c r="U36" i="6"/>
  <c r="V36" i="6"/>
  <c r="T36" i="6"/>
  <c r="S36" i="6"/>
  <c r="W39" i="6"/>
  <c r="V39" i="6"/>
  <c r="U39" i="6"/>
  <c r="T39" i="6"/>
  <c r="S39" i="6"/>
  <c r="W42" i="6"/>
  <c r="U42" i="6"/>
  <c r="V42" i="6"/>
  <c r="T42" i="6"/>
  <c r="S42" i="6"/>
  <c r="W45" i="6"/>
  <c r="V45" i="6"/>
  <c r="U45" i="6"/>
  <c r="T45" i="6"/>
  <c r="S45" i="6"/>
  <c r="W48" i="6"/>
  <c r="U48" i="6"/>
  <c r="V48" i="6"/>
  <c r="T48" i="6"/>
  <c r="S48" i="6"/>
  <c r="W51" i="6"/>
  <c r="V51" i="6"/>
  <c r="U51" i="6"/>
  <c r="T51" i="6"/>
  <c r="S51" i="6"/>
  <c r="W57" i="6"/>
  <c r="V57" i="6"/>
  <c r="U57" i="6"/>
  <c r="T57" i="6"/>
  <c r="S57" i="6"/>
  <c r="U10" i="6"/>
  <c r="S10" i="6"/>
  <c r="W10" i="6"/>
  <c r="V10" i="6"/>
  <c r="W26" i="6"/>
  <c r="U26" i="6"/>
  <c r="V26" i="6"/>
  <c r="T26" i="6"/>
  <c r="S26" i="6"/>
  <c r="W35" i="6"/>
  <c r="V35" i="6"/>
  <c r="U35" i="6"/>
  <c r="T35" i="6"/>
  <c r="S35" i="6"/>
  <c r="W41" i="6"/>
  <c r="V41" i="6"/>
  <c r="U41" i="6"/>
  <c r="T41" i="6"/>
  <c r="S41" i="6"/>
  <c r="W12" i="6"/>
  <c r="V12" i="6"/>
  <c r="U12" i="6"/>
  <c r="S12" i="6"/>
  <c r="S17" i="6"/>
  <c r="W17" i="6"/>
  <c r="U17" i="6"/>
  <c r="V17" i="6"/>
  <c r="S14" i="6"/>
  <c r="U16" i="6"/>
  <c r="V16" i="6"/>
  <c r="U14" i="6"/>
  <c r="W16" i="6"/>
  <c r="V14" i="6"/>
  <c r="X12" i="5"/>
  <c r="N11" i="5"/>
  <c r="X11" i="5" s="1"/>
  <c r="M16" i="3"/>
  <c r="M17" i="3"/>
  <c r="R19" i="3"/>
  <c r="X19" i="3"/>
  <c r="W19" i="3"/>
  <c r="V19" i="3"/>
  <c r="M14" i="3"/>
  <c r="M18" i="3"/>
  <c r="N10" i="5"/>
  <c r="S10" i="5" s="1"/>
  <c r="S37" i="5"/>
  <c r="S29" i="5"/>
  <c r="N19" i="5"/>
  <c r="S36" i="5"/>
  <c r="S12" i="5"/>
  <c r="N20" i="5"/>
  <c r="N28" i="5"/>
  <c r="S28" i="5" s="1"/>
  <c r="S44" i="5"/>
  <c r="S53" i="5"/>
  <c r="N56" i="5"/>
  <c r="S21" i="5"/>
  <c r="N55" i="5"/>
  <c r="M12" i="3"/>
  <c r="S51" i="5"/>
  <c r="S35" i="5"/>
  <c r="S39" i="5"/>
  <c r="S23" i="5"/>
  <c r="S15" i="5"/>
  <c r="N43" i="5"/>
  <c r="N25" i="5"/>
  <c r="S46" i="5"/>
  <c r="S38" i="5"/>
  <c r="S30" i="5"/>
  <c r="S22" i="5"/>
  <c r="S14" i="5"/>
  <c r="N49" i="5"/>
  <c r="S49" i="5" s="1"/>
  <c r="N42" i="5"/>
  <c r="N31" i="5"/>
  <c r="N24" i="5"/>
  <c r="N13" i="5"/>
  <c r="N52" i="5"/>
  <c r="N45" i="5"/>
  <c r="N34" i="5"/>
  <c r="N27" i="5"/>
  <c r="N16" i="5"/>
  <c r="S16" i="5" s="1"/>
  <c r="S50" i="5"/>
  <c r="S26" i="5"/>
  <c r="S57" i="5"/>
  <c r="S41" i="5"/>
  <c r="S33" i="5"/>
  <c r="S48" i="5"/>
  <c r="S40" i="5"/>
  <c r="S32" i="5"/>
  <c r="N59" i="6" l="1"/>
  <c r="W17" i="5"/>
  <c r="X51" i="3"/>
  <c r="X39" i="7"/>
  <c r="V49" i="7"/>
  <c r="U39" i="7"/>
  <c r="V39" i="7"/>
  <c r="W39" i="7"/>
  <c r="W28" i="6"/>
  <c r="U49" i="7"/>
  <c r="R49" i="7"/>
  <c r="S49" i="7"/>
  <c r="T49" i="7"/>
  <c r="T25" i="6"/>
  <c r="W25" i="6"/>
  <c r="V41" i="7"/>
  <c r="T33" i="7"/>
  <c r="R42" i="3"/>
  <c r="W37" i="6"/>
  <c r="U33" i="7"/>
  <c r="V33" i="7"/>
  <c r="W33" i="7"/>
  <c r="X47" i="7"/>
  <c r="S23" i="7"/>
  <c r="X33" i="7"/>
  <c r="W18" i="5"/>
  <c r="S39" i="7"/>
  <c r="W23" i="7"/>
  <c r="X49" i="7"/>
  <c r="R33" i="7"/>
  <c r="R39" i="7"/>
  <c r="T23" i="7"/>
  <c r="S15" i="7"/>
  <c r="R31" i="3"/>
  <c r="S23" i="6"/>
  <c r="S17" i="5"/>
  <c r="S18" i="5"/>
  <c r="U41" i="7"/>
  <c r="R37" i="7"/>
  <c r="W37" i="7"/>
  <c r="U43" i="7"/>
  <c r="U11" i="7"/>
  <c r="S37" i="7"/>
  <c r="X37" i="7"/>
  <c r="V43" i="7"/>
  <c r="V11" i="7"/>
  <c r="T37" i="7"/>
  <c r="R43" i="7"/>
  <c r="W43" i="7"/>
  <c r="R11" i="7"/>
  <c r="X11" i="7"/>
  <c r="V37" i="7"/>
  <c r="S43" i="7"/>
  <c r="S11" i="7"/>
  <c r="W46" i="3"/>
  <c r="X46" i="3"/>
  <c r="V13" i="3"/>
  <c r="V46" i="3"/>
  <c r="W13" i="3"/>
  <c r="X13" i="3"/>
  <c r="R46" i="3"/>
  <c r="W54" i="7"/>
  <c r="T31" i="6"/>
  <c r="V45" i="7"/>
  <c r="S13" i="7"/>
  <c r="V11" i="3"/>
  <c r="S47" i="7"/>
  <c r="T43" i="7"/>
  <c r="V35" i="7"/>
  <c r="R15" i="7"/>
  <c r="T11" i="7"/>
  <c r="T29" i="7"/>
  <c r="T13" i="7"/>
  <c r="S25" i="6"/>
  <c r="S54" i="7"/>
  <c r="W15" i="3"/>
  <c r="U12" i="7"/>
  <c r="T47" i="7"/>
  <c r="W13" i="7"/>
  <c r="X29" i="7"/>
  <c r="V15" i="3"/>
  <c r="V15" i="6"/>
  <c r="S31" i="6"/>
  <c r="R45" i="7"/>
  <c r="W47" i="7"/>
  <c r="R35" i="7"/>
  <c r="X13" i="7"/>
  <c r="T34" i="6"/>
  <c r="V34" i="6"/>
  <c r="W31" i="6"/>
  <c r="S13" i="6"/>
  <c r="U15" i="6"/>
  <c r="U13" i="6"/>
  <c r="U34" i="6"/>
  <c r="S15" i="6"/>
  <c r="S21" i="6"/>
  <c r="U31" i="6"/>
  <c r="V13" i="6"/>
  <c r="V18" i="5"/>
  <c r="S34" i="6"/>
  <c r="X17" i="5"/>
  <c r="U29" i="7"/>
  <c r="V34" i="3"/>
  <c r="U15" i="3"/>
  <c r="V24" i="6"/>
  <c r="V8" i="6"/>
  <c r="U25" i="6"/>
  <c r="U23" i="6"/>
  <c r="U54" i="7"/>
  <c r="S12" i="7"/>
  <c r="W12" i="7"/>
  <c r="T45" i="7"/>
  <c r="X45" i="7"/>
  <c r="U47" i="7"/>
  <c r="T35" i="7"/>
  <c r="X35" i="7"/>
  <c r="T15" i="7"/>
  <c r="R29" i="7"/>
  <c r="V29" i="7"/>
  <c r="U13" i="7"/>
  <c r="S41" i="7"/>
  <c r="W41" i="7"/>
  <c r="V9" i="6"/>
  <c r="T54" i="7"/>
  <c r="R12" i="7"/>
  <c r="V12" i="7"/>
  <c r="S45" i="7"/>
  <c r="W45" i="7"/>
  <c r="S35" i="7"/>
  <c r="W35" i="7"/>
  <c r="X15" i="3"/>
  <c r="S37" i="6"/>
  <c r="S8" i="6"/>
  <c r="S59" i="6" s="1"/>
  <c r="V28" i="6"/>
  <c r="V54" i="7"/>
  <c r="T12" i="7"/>
  <c r="R47" i="7"/>
  <c r="U31" i="7"/>
  <c r="S19" i="7"/>
  <c r="V15" i="7"/>
  <c r="S29" i="7"/>
  <c r="R13" i="7"/>
  <c r="T41" i="7"/>
  <c r="X41" i="7"/>
  <c r="V40" i="3"/>
  <c r="R34" i="3"/>
  <c r="R19" i="7"/>
  <c r="X23" i="7"/>
  <c r="X19" i="7"/>
  <c r="U15" i="7"/>
  <c r="R27" i="7"/>
  <c r="S27" i="7"/>
  <c r="U27" i="7"/>
  <c r="U23" i="7"/>
  <c r="W15" i="7"/>
  <c r="V23" i="7"/>
  <c r="W56" i="6"/>
  <c r="U9" i="6"/>
  <c r="V37" i="6"/>
  <c r="U54" i="6"/>
  <c r="W54" i="6"/>
  <c r="U52" i="6"/>
  <c r="S56" i="6"/>
  <c r="S43" i="6"/>
  <c r="T56" i="6"/>
  <c r="T43" i="6"/>
  <c r="V56" i="6"/>
  <c r="T54" i="6"/>
  <c r="U43" i="6"/>
  <c r="S40" i="6"/>
  <c r="V54" i="6"/>
  <c r="V43" i="6"/>
  <c r="T40" i="6"/>
  <c r="W51" i="3"/>
  <c r="R22" i="3"/>
  <c r="R30" i="3"/>
  <c r="X40" i="3"/>
  <c r="V30" i="3"/>
  <c r="V42" i="3"/>
  <c r="R40" i="3"/>
  <c r="R13" i="3"/>
  <c r="W40" i="3"/>
  <c r="R51" i="3"/>
  <c r="W27" i="3"/>
  <c r="V24" i="3"/>
  <c r="X27" i="3"/>
  <c r="R24" i="3"/>
  <c r="W24" i="3"/>
  <c r="X22" i="3"/>
  <c r="W22" i="3"/>
  <c r="X28" i="3"/>
  <c r="V22" i="3"/>
  <c r="W28" i="3"/>
  <c r="X34" i="3"/>
  <c r="R39" i="3"/>
  <c r="V28" i="3"/>
  <c r="W34" i="3"/>
  <c r="R11" i="3"/>
  <c r="W11" i="3"/>
  <c r="X11" i="3"/>
  <c r="X57" i="3"/>
  <c r="W57" i="3"/>
  <c r="X21" i="3"/>
  <c r="W21" i="3"/>
  <c r="R21" i="3"/>
  <c r="V21" i="3"/>
  <c r="X31" i="3"/>
  <c r="V39" i="3"/>
  <c r="W31" i="3"/>
  <c r="U39" i="3"/>
  <c r="U21" i="3"/>
  <c r="V31" i="3"/>
  <c r="W39" i="3"/>
  <c r="R27" i="3"/>
  <c r="U24" i="3"/>
  <c r="V57" i="3"/>
  <c r="X30" i="3"/>
  <c r="W30" i="3"/>
  <c r="R57" i="3"/>
  <c r="R28" i="3"/>
  <c r="V27" i="3"/>
  <c r="V51" i="3"/>
  <c r="X42" i="3"/>
  <c r="W42" i="3"/>
  <c r="R54" i="7"/>
  <c r="V31" i="7"/>
  <c r="W31" i="7"/>
  <c r="X31" i="7"/>
  <c r="T27" i="7"/>
  <c r="V27" i="7"/>
  <c r="T19" i="7"/>
  <c r="R31" i="7"/>
  <c r="W27" i="7"/>
  <c r="U19" i="7"/>
  <c r="S31" i="7"/>
  <c r="V19" i="7"/>
  <c r="Q3" i="7"/>
  <c r="S54" i="6"/>
  <c r="W46" i="6"/>
  <c r="R3" i="6"/>
  <c r="U29" i="3"/>
  <c r="V29" i="3"/>
  <c r="W29" i="3"/>
  <c r="X29" i="3"/>
  <c r="X45" i="3"/>
  <c r="W45" i="3"/>
  <c r="U45" i="3"/>
  <c r="V45" i="3"/>
  <c r="R56" i="3"/>
  <c r="U56" i="3"/>
  <c r="V56" i="3"/>
  <c r="W56" i="3"/>
  <c r="X56" i="3"/>
  <c r="R45" i="3"/>
  <c r="U25" i="3"/>
  <c r="V25" i="3"/>
  <c r="W25" i="3"/>
  <c r="X25" i="3"/>
  <c r="U41" i="3"/>
  <c r="V41" i="3"/>
  <c r="W41" i="3"/>
  <c r="X41" i="3"/>
  <c r="U20" i="3"/>
  <c r="V20" i="3"/>
  <c r="W20" i="3"/>
  <c r="R20" i="3"/>
  <c r="X20" i="3"/>
  <c r="X36" i="3"/>
  <c r="W36" i="3"/>
  <c r="R36" i="3"/>
  <c r="U36" i="3"/>
  <c r="V36" i="3"/>
  <c r="X33" i="3"/>
  <c r="W33" i="3"/>
  <c r="U33" i="3"/>
  <c r="V33" i="3"/>
  <c r="U52" i="3"/>
  <c r="V52" i="3"/>
  <c r="W52" i="3"/>
  <c r="X52" i="3"/>
  <c r="R52" i="3"/>
  <c r="U26" i="3"/>
  <c r="V26" i="3"/>
  <c r="W26" i="3"/>
  <c r="X26" i="3"/>
  <c r="R32" i="3"/>
  <c r="U32" i="3"/>
  <c r="V32" i="3"/>
  <c r="W32" i="3"/>
  <c r="X32" i="3"/>
  <c r="U49" i="3"/>
  <c r="V49" i="3"/>
  <c r="W49" i="3"/>
  <c r="X49" i="3"/>
  <c r="X48" i="3"/>
  <c r="R48" i="3"/>
  <c r="W48" i="3"/>
  <c r="U48" i="3"/>
  <c r="V48" i="3"/>
  <c r="W52" i="6"/>
  <c r="U40" i="6"/>
  <c r="U49" i="6"/>
  <c r="V49" i="6"/>
  <c r="V40" i="6"/>
  <c r="W9" i="6"/>
  <c r="S49" i="6"/>
  <c r="U21" i="6"/>
  <c r="T37" i="6"/>
  <c r="T49" i="6"/>
  <c r="V21" i="6"/>
  <c r="S24" i="6"/>
  <c r="V23" i="6"/>
  <c r="S55" i="6"/>
  <c r="U55" i="6"/>
  <c r="N3" i="6"/>
  <c r="W55" i="6"/>
  <c r="S52" i="6"/>
  <c r="T52" i="6"/>
  <c r="S34" i="5"/>
  <c r="X34" i="5"/>
  <c r="W34" i="5"/>
  <c r="V34" i="5"/>
  <c r="V45" i="5"/>
  <c r="W45" i="5"/>
  <c r="X45" i="5"/>
  <c r="S19" i="5"/>
  <c r="V19" i="5"/>
  <c r="W19" i="5"/>
  <c r="X19" i="5"/>
  <c r="S52" i="5"/>
  <c r="V52" i="5"/>
  <c r="W52" i="5"/>
  <c r="X52" i="5"/>
  <c r="S43" i="5"/>
  <c r="V43" i="5"/>
  <c r="W43" i="5"/>
  <c r="X43" i="5"/>
  <c r="S31" i="5"/>
  <c r="V31" i="5"/>
  <c r="X31" i="5"/>
  <c r="W31" i="5"/>
  <c r="S11" i="5"/>
  <c r="S25" i="5"/>
  <c r="X25" i="5"/>
  <c r="V25" i="5"/>
  <c r="W25" i="5"/>
  <c r="S42" i="5"/>
  <c r="X42" i="5"/>
  <c r="W42" i="5"/>
  <c r="V42" i="5"/>
  <c r="V49" i="5"/>
  <c r="W49" i="5"/>
  <c r="X49" i="5"/>
  <c r="V20" i="5"/>
  <c r="W20" i="5"/>
  <c r="X20" i="5"/>
  <c r="V11" i="5"/>
  <c r="S27" i="5"/>
  <c r="V27" i="5"/>
  <c r="W27" i="5"/>
  <c r="X27" i="5"/>
  <c r="S24" i="5"/>
  <c r="V24" i="5"/>
  <c r="W24" i="5"/>
  <c r="X24" i="5"/>
  <c r="S45" i="5"/>
  <c r="V28" i="5"/>
  <c r="W28" i="5"/>
  <c r="X28" i="5"/>
  <c r="S20" i="5"/>
  <c r="V16" i="5"/>
  <c r="W16" i="5"/>
  <c r="X16" i="5"/>
  <c r="W11" i="5"/>
  <c r="S56" i="5"/>
  <c r="X56" i="5"/>
  <c r="V56" i="5"/>
  <c r="W56" i="5"/>
  <c r="S55" i="5"/>
  <c r="X55" i="5"/>
  <c r="V55" i="5"/>
  <c r="W55" i="5"/>
  <c r="V54" i="5"/>
  <c r="W54" i="5"/>
  <c r="X54" i="5"/>
  <c r="X54" i="3"/>
  <c r="U54" i="3"/>
  <c r="V54" i="3"/>
  <c r="W54" i="3"/>
  <c r="R54" i="3"/>
  <c r="U24" i="6"/>
  <c r="S46" i="6"/>
  <c r="T46" i="6"/>
  <c r="V46" i="6"/>
  <c r="S28" i="6"/>
  <c r="T55" i="6"/>
  <c r="U8" i="6"/>
  <c r="T28" i="6"/>
  <c r="S13" i="5"/>
  <c r="V13" i="5"/>
  <c r="W13" i="5"/>
  <c r="X13" i="5"/>
  <c r="R12" i="3"/>
  <c r="U12" i="3"/>
  <c r="V12" i="3"/>
  <c r="W12" i="3"/>
  <c r="X12" i="3"/>
  <c r="X17" i="3"/>
  <c r="U17" i="3"/>
  <c r="V17" i="3"/>
  <c r="W17" i="3"/>
  <c r="R16" i="3"/>
  <c r="U16" i="3"/>
  <c r="V16" i="3"/>
  <c r="W16" i="3"/>
  <c r="X16" i="3"/>
  <c r="X14" i="3"/>
  <c r="U14" i="3"/>
  <c r="V14" i="3"/>
  <c r="W14" i="3"/>
  <c r="R14" i="3"/>
  <c r="R17" i="3"/>
  <c r="U18" i="3"/>
  <c r="V18" i="3"/>
  <c r="W18" i="3"/>
  <c r="X18" i="3"/>
  <c r="R18" i="3"/>
  <c r="S9" i="5"/>
  <c r="V9" i="5"/>
  <c r="W9" i="5"/>
  <c r="X9" i="5"/>
  <c r="V10" i="5"/>
  <c r="W10" i="5"/>
  <c r="X10" i="5"/>
  <c r="U59" i="6" l="1"/>
  <c r="S3" i="6"/>
  <c r="U10" i="5" l="1"/>
  <c r="U11" i="5"/>
  <c r="U12" i="5"/>
  <c r="U14" i="5"/>
  <c r="U15" i="5"/>
  <c r="U18" i="5"/>
  <c r="U19" i="5"/>
  <c r="U20" i="5"/>
  <c r="U23" i="5"/>
  <c r="U25" i="5"/>
  <c r="U26" i="5"/>
  <c r="U29" i="5"/>
  <c r="U30" i="5"/>
  <c r="U31" i="5"/>
  <c r="U32" i="5"/>
  <c r="U33" i="5"/>
  <c r="U34" i="5"/>
  <c r="U35" i="5"/>
  <c r="U37" i="5"/>
  <c r="U40" i="5"/>
  <c r="U41" i="5"/>
  <c r="U43" i="5"/>
  <c r="U44" i="5"/>
  <c r="U45" i="5"/>
  <c r="U46" i="5"/>
  <c r="U47" i="5"/>
  <c r="U48" i="5"/>
  <c r="U49" i="5"/>
  <c r="U50" i="5"/>
  <c r="U52" i="5"/>
  <c r="U53" i="5"/>
  <c r="U55" i="5"/>
  <c r="U56" i="5"/>
  <c r="U57" i="5"/>
  <c r="U9" i="5" l="1"/>
  <c r="U51" i="5"/>
  <c r="U27" i="5"/>
  <c r="U36" i="5"/>
  <c r="U24" i="5"/>
  <c r="U38" i="5"/>
  <c r="U22" i="5"/>
  <c r="U21" i="5"/>
  <c r="U39" i="5"/>
  <c r="U54" i="5"/>
  <c r="U42" i="5"/>
  <c r="U28" i="5"/>
  <c r="U17" i="5"/>
  <c r="U13" i="5"/>
  <c r="U16" i="5"/>
  <c r="C11" i="4" l="1"/>
  <c r="T55" i="5" l="1"/>
  <c r="T51" i="5"/>
  <c r="T47" i="5"/>
  <c r="T43" i="5"/>
  <c r="T39" i="5"/>
  <c r="T35" i="5"/>
  <c r="T31" i="5"/>
  <c r="T27" i="5"/>
  <c r="T30" i="5" l="1"/>
  <c r="T42" i="5"/>
  <c r="T50" i="5"/>
  <c r="T26" i="5"/>
  <c r="T34" i="5"/>
  <c r="T38" i="5"/>
  <c r="T46" i="5"/>
  <c r="T54" i="5"/>
  <c r="T28" i="5"/>
  <c r="T32" i="5"/>
  <c r="T36" i="5"/>
  <c r="T40" i="5"/>
  <c r="T44" i="5"/>
  <c r="T48" i="5"/>
  <c r="T52" i="5"/>
  <c r="T56" i="5"/>
  <c r="T25" i="5"/>
  <c r="T29" i="5"/>
  <c r="T33" i="5"/>
  <c r="T37" i="5"/>
  <c r="T41" i="5"/>
  <c r="T45" i="5"/>
  <c r="T49" i="5"/>
  <c r="T53" i="5"/>
  <c r="T57" i="5"/>
  <c r="R3" i="5" l="1"/>
  <c r="C18" i="4"/>
  <c r="C19" i="4"/>
  <c r="C20" i="4"/>
  <c r="C21" i="4"/>
  <c r="C22" i="4"/>
  <c r="C23" i="4"/>
  <c r="C24" i="4"/>
  <c r="C25" i="4"/>
  <c r="C26" i="4"/>
  <c r="C27" i="4"/>
  <c r="C28" i="4"/>
  <c r="C29" i="4"/>
  <c r="C30" i="4"/>
  <c r="C31" i="4"/>
  <c r="C32" i="4"/>
  <c r="C33" i="4"/>
  <c r="C34" i="4"/>
  <c r="C35" i="4"/>
  <c r="C36" i="4"/>
  <c r="C37" i="4"/>
  <c r="C38" i="4"/>
  <c r="C39" i="4"/>
  <c r="C40" i="4"/>
  <c r="C41" i="4"/>
  <c r="C42" i="4"/>
  <c r="C43" i="4"/>
  <c r="C44" i="4"/>
  <c r="C45" i="4"/>
  <c r="C46" i="4"/>
  <c r="C47" i="4"/>
  <c r="C48" i="4"/>
  <c r="C49" i="4"/>
  <c r="C50" i="4"/>
  <c r="C51" i="4"/>
  <c r="C52" i="4"/>
  <c r="C53" i="4"/>
  <c r="C54" i="4"/>
  <c r="C55" i="4"/>
  <c r="C56" i="4"/>
  <c r="C57" i="4"/>
  <c r="C58" i="4"/>
  <c r="C59" i="4"/>
  <c r="C60" i="4"/>
  <c r="C61" i="4"/>
  <c r="C62" i="4"/>
  <c r="C63" i="4"/>
  <c r="C64" i="4"/>
  <c r="C65" i="4"/>
  <c r="C66" i="4"/>
  <c r="C67" i="4"/>
  <c r="C68" i="4"/>
  <c r="C69" i="4"/>
  <c r="C70" i="4"/>
  <c r="C71" i="4"/>
  <c r="C72" i="4"/>
  <c r="C73" i="4"/>
  <c r="C74" i="4"/>
  <c r="C76" i="4"/>
  <c r="C77" i="4"/>
  <c r="C78" i="4"/>
  <c r="C79" i="4"/>
  <c r="C80" i="4"/>
  <c r="C81" i="4"/>
  <c r="C82" i="4"/>
  <c r="C83" i="4"/>
  <c r="C84" i="4"/>
  <c r="C85" i="4"/>
  <c r="C86" i="4"/>
  <c r="C87" i="4"/>
  <c r="C88" i="4"/>
  <c r="C89" i="4"/>
  <c r="C90" i="4"/>
  <c r="C91" i="4"/>
  <c r="C92" i="4"/>
  <c r="C93" i="4"/>
  <c r="C94" i="4"/>
  <c r="C95" i="4"/>
  <c r="C96" i="4"/>
  <c r="C97" i="4"/>
  <c r="C98" i="4"/>
  <c r="C99" i="4"/>
  <c r="C100" i="4"/>
  <c r="C101" i="4"/>
  <c r="C102" i="4"/>
  <c r="C103" i="4"/>
  <c r="C104" i="4"/>
  <c r="C105" i="4"/>
  <c r="C106" i="4"/>
  <c r="C107" i="4"/>
  <c r="C108" i="4"/>
  <c r="C109" i="4"/>
  <c r="C110" i="4"/>
  <c r="C111" i="4"/>
  <c r="C112" i="4"/>
  <c r="C113" i="4"/>
  <c r="C114" i="4"/>
  <c r="C115" i="4"/>
  <c r="C116" i="4"/>
  <c r="C117" i="4"/>
  <c r="C118" i="4"/>
  <c r="C119" i="4"/>
  <c r="C120" i="4"/>
  <c r="C121" i="4"/>
  <c r="C122" i="4"/>
  <c r="C123" i="4"/>
  <c r="C124" i="4"/>
  <c r="C125" i="4"/>
  <c r="C126" i="4"/>
  <c r="C127" i="4"/>
  <c r="C128" i="4"/>
  <c r="C129" i="4"/>
  <c r="C130" i="4"/>
  <c r="C131" i="4"/>
  <c r="C132" i="4"/>
  <c r="C133" i="4"/>
  <c r="C134" i="4"/>
  <c r="C135" i="4"/>
  <c r="C136" i="4"/>
  <c r="C137" i="4"/>
  <c r="C138" i="4"/>
  <c r="C139" i="4"/>
  <c r="C140" i="4"/>
  <c r="C141" i="4"/>
  <c r="C142" i="4"/>
  <c r="C143" i="4"/>
  <c r="C144" i="4"/>
  <c r="C145" i="4"/>
  <c r="C146" i="4"/>
  <c r="C147" i="4"/>
  <c r="C148" i="4"/>
  <c r="C149" i="4"/>
  <c r="C150" i="4"/>
  <c r="C151" i="4"/>
  <c r="C152" i="4"/>
  <c r="C153" i="4"/>
  <c r="C154" i="4"/>
  <c r="C155" i="4"/>
  <c r="C156" i="4"/>
  <c r="C157" i="4"/>
  <c r="C158" i="4"/>
  <c r="C159" i="4"/>
  <c r="C160" i="4"/>
  <c r="C161" i="4"/>
  <c r="C162" i="4"/>
  <c r="C163" i="4"/>
  <c r="C164" i="4"/>
  <c r="C166" i="4"/>
  <c r="C167" i="4"/>
  <c r="C168" i="4"/>
  <c r="C169" i="4"/>
  <c r="C170" i="4"/>
  <c r="C171" i="4"/>
  <c r="C172" i="4"/>
  <c r="C173" i="4"/>
  <c r="C174" i="4"/>
  <c r="C175" i="4"/>
  <c r="C176" i="4"/>
  <c r="C177" i="4"/>
  <c r="C178" i="4"/>
  <c r="C179" i="4"/>
  <c r="C180" i="4"/>
  <c r="C181" i="4"/>
  <c r="C182" i="4"/>
  <c r="C183" i="4"/>
  <c r="C184" i="4"/>
  <c r="C17" i="4"/>
  <c r="B188" i="4"/>
  <c r="B5" i="4"/>
  <c r="B189" i="4" l="1"/>
  <c r="B190" i="4" s="1"/>
  <c r="B191" i="4" s="1"/>
  <c r="B192" i="4" s="1"/>
  <c r="B193" i="4" s="1"/>
  <c r="B194" i="4" s="1"/>
  <c r="B195" i="4" s="1"/>
  <c r="B196" i="4" s="1"/>
  <c r="B197" i="4" s="1"/>
  <c r="B198" i="4" s="1"/>
  <c r="B199" i="4" s="1"/>
  <c r="L9" i="7"/>
  <c r="M9" i="7" s="1"/>
  <c r="B200" i="4"/>
  <c r="B201" i="4" s="1"/>
  <c r="B202" i="4" s="1"/>
  <c r="B203" i="4" s="1"/>
  <c r="B204" i="4" s="1"/>
  <c r="B205" i="4" s="1"/>
  <c r="B206" i="4" s="1"/>
  <c r="B207" i="4" s="1"/>
  <c r="B208" i="4" s="1"/>
  <c r="B209" i="4" s="1"/>
  <c r="B210" i="4" s="1"/>
  <c r="B211" i="4" s="1"/>
  <c r="T57" i="3"/>
  <c r="S56" i="3"/>
  <c r="S55" i="3"/>
  <c r="T54" i="3"/>
  <c r="S54" i="3"/>
  <c r="S53" i="3"/>
  <c r="S52" i="3"/>
  <c r="S51" i="3"/>
  <c r="S50" i="3"/>
  <c r="T49" i="3"/>
  <c r="S49" i="3"/>
  <c r="S48" i="3"/>
  <c r="S47" i="3"/>
  <c r="S46" i="3"/>
  <c r="T45" i="3"/>
  <c r="S45" i="3"/>
  <c r="S44" i="3"/>
  <c r="S43" i="3"/>
  <c r="S42" i="3"/>
  <c r="T41" i="3"/>
  <c r="S41" i="3"/>
  <c r="S40" i="3"/>
  <c r="S39" i="3"/>
  <c r="S38" i="3"/>
  <c r="T37" i="3"/>
  <c r="S37" i="3"/>
  <c r="S36" i="3"/>
  <c r="S35" i="3"/>
  <c r="S34" i="3"/>
  <c r="T33" i="3"/>
  <c r="S33" i="3"/>
  <c r="S32" i="3"/>
  <c r="S31" i="3"/>
  <c r="S30" i="3"/>
  <c r="T29" i="3"/>
  <c r="S29" i="3"/>
  <c r="S28" i="3"/>
  <c r="S27" i="3"/>
  <c r="S26" i="3"/>
  <c r="T25" i="3"/>
  <c r="S25" i="3"/>
  <c r="S24" i="3"/>
  <c r="S23" i="3"/>
  <c r="S22" i="3"/>
  <c r="T21" i="3"/>
  <c r="S21" i="3"/>
  <c r="S20" i="3"/>
  <c r="S19" i="3"/>
  <c r="S18" i="3"/>
  <c r="T17" i="3"/>
  <c r="S17" i="3"/>
  <c r="V9" i="7" l="1"/>
  <c r="U9" i="7"/>
  <c r="X9" i="7"/>
  <c r="W9" i="7"/>
  <c r="T9" i="7"/>
  <c r="S9" i="7"/>
  <c r="R9" i="7"/>
  <c r="B212" i="4"/>
  <c r="B213" i="4" s="1"/>
  <c r="B214" i="4" s="1"/>
  <c r="B215" i="4" s="1"/>
  <c r="B216" i="4" s="1"/>
  <c r="B217" i="4" s="1"/>
  <c r="B218" i="4" s="1"/>
  <c r="B219" i="4" s="1"/>
  <c r="B220" i="4" s="1"/>
  <c r="B221" i="4" s="1"/>
  <c r="B222" i="4" s="1"/>
  <c r="B223" i="4" s="1"/>
  <c r="B224" i="4" s="1"/>
  <c r="B225" i="4" s="1"/>
  <c r="B226" i="4" s="1"/>
  <c r="B227" i="4" s="1"/>
  <c r="B228" i="4" s="1"/>
  <c r="B229" i="4" s="1"/>
  <c r="B230" i="4" s="1"/>
  <c r="B231" i="4" s="1"/>
  <c r="B232" i="4" s="1"/>
  <c r="L9" i="3"/>
  <c r="M9" i="3" s="1"/>
  <c r="S9" i="3" s="1"/>
  <c r="L10" i="3"/>
  <c r="M10" i="3" s="1"/>
  <c r="T10" i="3" s="1"/>
  <c r="L8" i="7"/>
  <c r="L8" i="3"/>
  <c r="M8" i="3" s="1"/>
  <c r="T8" i="3" s="1"/>
  <c r="P59" i="3"/>
  <c r="T27" i="3"/>
  <c r="T51" i="3"/>
  <c r="T19" i="3"/>
  <c r="T31" i="3"/>
  <c r="T35" i="3"/>
  <c r="T43" i="3"/>
  <c r="T47" i="3"/>
  <c r="T55" i="3"/>
  <c r="T24" i="3"/>
  <c r="T32" i="3"/>
  <c r="T36" i="3"/>
  <c r="T40" i="3"/>
  <c r="T44" i="3"/>
  <c r="T48" i="3"/>
  <c r="T20" i="3"/>
  <c r="T28" i="3"/>
  <c r="T52" i="3"/>
  <c r="T23" i="3"/>
  <c r="T39" i="3"/>
  <c r="T56" i="3"/>
  <c r="T53" i="3"/>
  <c r="S57" i="3"/>
  <c r="T18" i="3"/>
  <c r="T22" i="3"/>
  <c r="T26" i="3"/>
  <c r="T30" i="3"/>
  <c r="T34" i="3"/>
  <c r="T38" i="3"/>
  <c r="T42" i="3"/>
  <c r="T46" i="3"/>
  <c r="T50" i="3"/>
  <c r="T11" i="3"/>
  <c r="S11" i="3"/>
  <c r="S12" i="3"/>
  <c r="T12" i="3"/>
  <c r="T16" i="3"/>
  <c r="S16" i="3"/>
  <c r="T14" i="3"/>
  <c r="S14" i="3"/>
  <c r="T13" i="3"/>
  <c r="S13" i="3"/>
  <c r="S15" i="3"/>
  <c r="T15" i="3"/>
  <c r="S10" i="3" l="1"/>
  <c r="T9" i="3"/>
  <c r="T3" i="3" s="1"/>
  <c r="L59" i="3"/>
  <c r="L59" i="7"/>
  <c r="M8" i="7"/>
  <c r="U10" i="3"/>
  <c r="V10" i="3"/>
  <c r="W10" i="3"/>
  <c r="X10" i="3"/>
  <c r="R10" i="3"/>
  <c r="M59" i="5"/>
  <c r="N8" i="5"/>
  <c r="R9" i="3"/>
  <c r="U9" i="3"/>
  <c r="V9" i="3"/>
  <c r="W9" i="3"/>
  <c r="X9" i="3"/>
  <c r="T59" i="3"/>
  <c r="S8" i="3"/>
  <c r="M59" i="3"/>
  <c r="M3" i="3"/>
  <c r="W8" i="3"/>
  <c r="X8" i="3"/>
  <c r="V8" i="3"/>
  <c r="U8" i="3"/>
  <c r="R8" i="3"/>
  <c r="Q59" i="3"/>
  <c r="Q3" i="3"/>
  <c r="M59" i="7" l="1"/>
  <c r="T8" i="7"/>
  <c r="S8" i="7"/>
  <c r="R8" i="7"/>
  <c r="U8" i="7"/>
  <c r="X8" i="7"/>
  <c r="W8" i="7"/>
  <c r="V8" i="7"/>
  <c r="M3" i="7"/>
  <c r="N59" i="5"/>
  <c r="X8" i="5"/>
  <c r="V8" i="5"/>
  <c r="U8" i="5"/>
  <c r="W8" i="5"/>
  <c r="N3" i="5"/>
  <c r="S8" i="5"/>
  <c r="R59" i="3"/>
  <c r="D11" i="8" s="1"/>
  <c r="R3" i="3"/>
  <c r="D9" i="8" s="1"/>
  <c r="D20" i="8"/>
  <c r="D16" i="8"/>
  <c r="U59" i="5" l="1"/>
  <c r="U3" i="5"/>
  <c r="R59" i="7"/>
  <c r="H11" i="8" s="1"/>
  <c r="R3" i="7"/>
  <c r="H9" i="8" s="1"/>
  <c r="S59" i="5"/>
  <c r="F11" i="8" s="1"/>
  <c r="S3" i="5"/>
  <c r="F9" i="8" s="1"/>
  <c r="T59" i="7"/>
  <c r="T3" i="7"/>
  <c r="D13" i="8"/>
  <c r="J11" i="8" l="1"/>
  <c r="H13" i="8"/>
  <c r="H16" i="8"/>
  <c r="J16" i="8" s="1"/>
  <c r="H20" i="8"/>
  <c r="F18" i="8"/>
  <c r="J18" i="8" s="1"/>
  <c r="F20" i="8"/>
  <c r="J20" i="8" s="1"/>
  <c r="F13" i="8"/>
  <c r="J9" i="8"/>
  <c r="J13" i="8" l="1"/>
</calcChain>
</file>

<file path=xl/sharedStrings.xml><?xml version="1.0" encoding="utf-8"?>
<sst xmlns="http://schemas.openxmlformats.org/spreadsheetml/2006/main" count="829" uniqueCount="323">
  <si>
    <t>Příjezdy</t>
  </si>
  <si>
    <t>Částka za mobilitu</t>
  </si>
  <si>
    <t>Identifikace mobility</t>
  </si>
  <si>
    <t>Mobility - počet příjezdů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</si>
  <si>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</si>
  <si>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</si>
  <si>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</si>
  <si>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</si>
  <si>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</si>
  <si>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</si>
  <si>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</si>
  <si>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</si>
  <si>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</si>
  <si>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</si>
  <si>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</si>
  <si>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</si>
  <si>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</si>
  <si>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</si>
  <si>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</si>
  <si>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</si>
  <si>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</si>
  <si>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</si>
  <si>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</si>
  <si>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</si>
  <si>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</si>
  <si>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</si>
  <si>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</si>
  <si>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</si>
  <si>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</si>
  <si>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</si>
  <si>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</si>
  <si>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</si>
  <si>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</si>
  <si>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</si>
  <si>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</si>
  <si>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</si>
  <si>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</si>
  <si>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</si>
  <si>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</si>
  <si>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</si>
  <si>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</si>
  <si>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</si>
  <si>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</si>
  <si>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</si>
  <si>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</si>
  <si>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</si>
  <si>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</si>
  <si>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</si>
  <si>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</si>
  <si>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</si>
  <si>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</si>
  <si>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</si>
  <si>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</si>
  <si>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</si>
  <si>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Jednotkový náklad:</t>
  </si>
  <si>
    <t>Příspěvěk na rodinu:</t>
  </si>
  <si>
    <t>Celkem</t>
  </si>
  <si>
    <t>Celkem za KA1 - příjezdy Kč:</t>
  </si>
  <si>
    <t>Stát</t>
  </si>
  <si>
    <t>Albánie</t>
  </si>
  <si>
    <t>Alžírsko</t>
  </si>
  <si>
    <t>Angola</t>
  </si>
  <si>
    <t>Argentina</t>
  </si>
  <si>
    <t>Arménie</t>
  </si>
  <si>
    <t>Austrálie</t>
  </si>
  <si>
    <t>Ázerbájdžán</t>
  </si>
  <si>
    <t>Bangladéš</t>
  </si>
  <si>
    <t>Barbados</t>
  </si>
  <si>
    <t xml:space="preserve">Belgie  </t>
  </si>
  <si>
    <t>Belize</t>
  </si>
  <si>
    <t>Bělorusko</t>
  </si>
  <si>
    <t>Benin</t>
  </si>
  <si>
    <t>Bermudy</t>
  </si>
  <si>
    <t>Bolívie</t>
  </si>
  <si>
    <t>Bosna a Hercegovina</t>
  </si>
  <si>
    <t>Botswana</t>
  </si>
  <si>
    <t>Brazílie</t>
  </si>
  <si>
    <t>Bulharsko</t>
  </si>
  <si>
    <t>Burkina Faso</t>
  </si>
  <si>
    <t>Burundi</t>
  </si>
  <si>
    <t>Čad</t>
  </si>
  <si>
    <t>Černá Hora</t>
  </si>
  <si>
    <t xml:space="preserve">Česká republika   </t>
  </si>
  <si>
    <t>Čína</t>
  </si>
  <si>
    <t>Dánsko</t>
  </si>
  <si>
    <t>Demokratická republika Kongo</t>
  </si>
  <si>
    <t>Dominikánská republika</t>
  </si>
  <si>
    <t>Džibutsko</t>
  </si>
  <si>
    <t>Egypt</t>
  </si>
  <si>
    <t>Ekvádor</t>
  </si>
  <si>
    <t>Eritrea</t>
  </si>
  <si>
    <t>Estonsko</t>
  </si>
  <si>
    <t>Etiopie</t>
  </si>
  <si>
    <t>Faerské ostrovy</t>
  </si>
  <si>
    <t>Fidži</t>
  </si>
  <si>
    <t>Filipíny</t>
  </si>
  <si>
    <t>Finsko</t>
  </si>
  <si>
    <t>Francie</t>
  </si>
  <si>
    <t>Gabon</t>
  </si>
  <si>
    <t>Gambie</t>
  </si>
  <si>
    <t>Ghana</t>
  </si>
  <si>
    <t>Gruzie</t>
  </si>
  <si>
    <t>Guatemala</t>
  </si>
  <si>
    <t>Guinea</t>
  </si>
  <si>
    <t>Guinea-Bissau</t>
  </si>
  <si>
    <t>Guyana</t>
  </si>
  <si>
    <t>Haiti</t>
  </si>
  <si>
    <t>Honduras</t>
  </si>
  <si>
    <t>Hongkong</t>
  </si>
  <si>
    <t>Chile</t>
  </si>
  <si>
    <t>Chorvatsko</t>
  </si>
  <si>
    <t>Indie</t>
  </si>
  <si>
    <t>Indonésie</t>
  </si>
  <si>
    <t>Irsko</t>
  </si>
  <si>
    <t>Island</t>
  </si>
  <si>
    <t>Itálie</t>
  </si>
  <si>
    <t>Izrael</t>
  </si>
  <si>
    <t>Jamajka</t>
  </si>
  <si>
    <t>Japonsko</t>
  </si>
  <si>
    <t>Jemen</t>
  </si>
  <si>
    <t>Jihoafrická republika</t>
  </si>
  <si>
    <t>Jižní Korea</t>
  </si>
  <si>
    <t>Jordánsko</t>
  </si>
  <si>
    <t>Kambodža</t>
  </si>
  <si>
    <t>Kamerun</t>
  </si>
  <si>
    <t>Kanada</t>
  </si>
  <si>
    <t>Kapverdy</t>
  </si>
  <si>
    <t>Kazachstán</t>
  </si>
  <si>
    <t>Keňa</t>
  </si>
  <si>
    <t>Kolumbie</t>
  </si>
  <si>
    <t>Komory</t>
  </si>
  <si>
    <t>Kongo</t>
  </si>
  <si>
    <t>Kosovo</t>
  </si>
  <si>
    <t>Kostarika</t>
  </si>
  <si>
    <t>Kuba</t>
  </si>
  <si>
    <t>Kypr</t>
  </si>
  <si>
    <t>Kyrgyzstán</t>
  </si>
  <si>
    <t>Laos</t>
  </si>
  <si>
    <t>Lesotho</t>
  </si>
  <si>
    <t>Libanon</t>
  </si>
  <si>
    <t>Libérie</t>
  </si>
  <si>
    <t>Libye</t>
  </si>
  <si>
    <t>Lichtenštejnsko</t>
  </si>
  <si>
    <t>Litva</t>
  </si>
  <si>
    <t>Lotyšsko</t>
  </si>
  <si>
    <t>Lucembursko</t>
  </si>
  <si>
    <t>Madagaskar</t>
  </si>
  <si>
    <t>Maďarsko</t>
  </si>
  <si>
    <t>Malajsie</t>
  </si>
  <si>
    <t>Malawi</t>
  </si>
  <si>
    <t>Mali</t>
  </si>
  <si>
    <t>Malta</t>
  </si>
  <si>
    <t>Maroko</t>
  </si>
  <si>
    <t>Mauricius</t>
  </si>
  <si>
    <t>Mauritánie</t>
  </si>
  <si>
    <t>Mexiko</t>
  </si>
  <si>
    <t>Moldavsko</t>
  </si>
  <si>
    <t>Mosambik</t>
  </si>
  <si>
    <t>Myanmar</t>
  </si>
  <si>
    <t>Namibie</t>
  </si>
  <si>
    <t>Německo</t>
  </si>
  <si>
    <t>Nepál</t>
  </si>
  <si>
    <t>Niger</t>
  </si>
  <si>
    <t>Nigérie</t>
  </si>
  <si>
    <t>Nikaragua</t>
  </si>
  <si>
    <t>Nizozemsko</t>
  </si>
  <si>
    <t>Norsko</t>
  </si>
  <si>
    <t>Nová Kaledonie</t>
  </si>
  <si>
    <t>Nový Zéland</t>
  </si>
  <si>
    <t>Pákistán</t>
  </si>
  <si>
    <t>Palestinská autonomní území</t>
  </si>
  <si>
    <t>Panama</t>
  </si>
  <si>
    <t>Papua-Nová Guinea</t>
  </si>
  <si>
    <t>Paraguay</t>
  </si>
  <si>
    <t>Peru</t>
  </si>
  <si>
    <t>Pobřeží slonoviny</t>
  </si>
  <si>
    <t>Polsko</t>
  </si>
  <si>
    <t>Portugalsko</t>
  </si>
  <si>
    <t>Rakousko</t>
  </si>
  <si>
    <t>Republika Severní Makedonie</t>
  </si>
  <si>
    <t>Rumunsko</t>
  </si>
  <si>
    <t>Rusko</t>
  </si>
  <si>
    <t>Rwanda</t>
  </si>
  <si>
    <t>Řecko</t>
  </si>
  <si>
    <t>Salvador</t>
  </si>
  <si>
    <t>Samoa</t>
  </si>
  <si>
    <t>Saúdská Arábie</t>
  </si>
  <si>
    <t>Senegal</t>
  </si>
  <si>
    <t>Sierra Leone</t>
  </si>
  <si>
    <t>Singapur</t>
  </si>
  <si>
    <t>Slovensko</t>
  </si>
  <si>
    <t>Slovinsko</t>
  </si>
  <si>
    <t>Spojené arabské emiráty</t>
  </si>
  <si>
    <t>Spojené království Velké Británie a Severního Irska</t>
  </si>
  <si>
    <t>Spojené státy americké</t>
  </si>
  <si>
    <t>Srbsko</t>
  </si>
  <si>
    <t>Srí Lanka</t>
  </si>
  <si>
    <t>Středoafrická republika</t>
  </si>
  <si>
    <t>Súdán</t>
  </si>
  <si>
    <t>Surinam</t>
  </si>
  <si>
    <t>Svazijsko</t>
  </si>
  <si>
    <t>Sýrie</t>
  </si>
  <si>
    <t>Šalomounovy ostrovy</t>
  </si>
  <si>
    <t>Španělsko</t>
  </si>
  <si>
    <t>Švédsko</t>
  </si>
  <si>
    <t>Švýcarsko</t>
  </si>
  <si>
    <t>Tádžikistán</t>
  </si>
  <si>
    <t>Tanzanie</t>
  </si>
  <si>
    <t>Thajsko</t>
  </si>
  <si>
    <t>Tchaj-wan</t>
  </si>
  <si>
    <t>Togo</t>
  </si>
  <si>
    <t>Tonga</t>
  </si>
  <si>
    <t>Trinidad a Tobago</t>
  </si>
  <si>
    <t>Tunisko</t>
  </si>
  <si>
    <t>Turecko</t>
  </si>
  <si>
    <t>Turkmenistán</t>
  </si>
  <si>
    <t>Uganda</t>
  </si>
  <si>
    <t>Ukrajina</t>
  </si>
  <si>
    <t>Uruguay</t>
  </si>
  <si>
    <t>Uzbekistán</t>
  </si>
  <si>
    <t>Vanuatu</t>
  </si>
  <si>
    <t>Venezuela</t>
  </si>
  <si>
    <t>Vietnam</t>
  </si>
  <si>
    <t>Východní Timor</t>
  </si>
  <si>
    <t>Zambie</t>
  </si>
  <si>
    <t>Zimbabwe</t>
  </si>
  <si>
    <t>check</t>
  </si>
  <si>
    <t>Výjezdy</t>
  </si>
  <si>
    <t>Země</t>
  </si>
  <si>
    <t>vyberte 
ze seznamu</t>
  </si>
  <si>
    <t>za celou dobu trvání mobility</t>
  </si>
  <si>
    <t>Mobility - počet výjezdů</t>
  </si>
  <si>
    <t>Počet měsíců mobility</t>
  </si>
  <si>
    <t>12 - 24</t>
  </si>
  <si>
    <t>Úvazek</t>
  </si>
  <si>
    <t>0,5 - 1</t>
  </si>
  <si>
    <t>Personální část</t>
  </si>
  <si>
    <t>ostatní</t>
  </si>
  <si>
    <t>Rodina</t>
  </si>
  <si>
    <t>Cena jednotky za mobilitu</t>
  </si>
  <si>
    <t>Korekční koeficient</t>
  </si>
  <si>
    <t>produktivní hodina</t>
  </si>
  <si>
    <t>viz Příloha č. 2 výzvy</t>
  </si>
  <si>
    <t>S rodinou</t>
  </si>
  <si>
    <t>vyberte Ano/Ne</t>
  </si>
  <si>
    <t>Počet měsíců pobytu rodiny</t>
  </si>
  <si>
    <t>vyplňte číslo 
do 24</t>
  </si>
  <si>
    <t>Ano</t>
  </si>
  <si>
    <t>Ne</t>
  </si>
  <si>
    <t>Požadovaná částka celkem</t>
  </si>
  <si>
    <t>Indikátor</t>
  </si>
  <si>
    <t>Částka za rodinu</t>
  </si>
  <si>
    <t>Délka mobility</t>
  </si>
  <si>
    <t>Hodnota</t>
  </si>
  <si>
    <t>PHY</t>
  </si>
  <si>
    <t>LIF</t>
  </si>
  <si>
    <t>CHE</t>
  </si>
  <si>
    <t>SOC</t>
  </si>
  <si>
    <t>ENG</t>
  </si>
  <si>
    <t>ECO</t>
  </si>
  <si>
    <t>ENV</t>
  </si>
  <si>
    <t>MAT</t>
  </si>
  <si>
    <t>Obory</t>
  </si>
  <si>
    <t>Příjezd ze země</t>
  </si>
  <si>
    <t>Vědecký obor</t>
  </si>
  <si>
    <t>Mobilita</t>
  </si>
  <si>
    <t>Seal of Excellence</t>
  </si>
  <si>
    <t>Cena jednotky mobility</t>
  </si>
  <si>
    <t>Počet jednotek</t>
  </si>
  <si>
    <t>hodin</t>
  </si>
  <si>
    <t>Počet hodin</t>
  </si>
  <si>
    <t>Celkem za KA2 - výjezdy Kč:</t>
  </si>
  <si>
    <t>KA2: Výjezdy</t>
  </si>
  <si>
    <t>KA1: Příjezdy</t>
  </si>
  <si>
    <t>KA3: výjezdová část</t>
  </si>
  <si>
    <t>KA3: příjezdová část</t>
  </si>
  <si>
    <t>K A L K U L A Č K A   M O B I L I T</t>
  </si>
  <si>
    <t>KA1 - Příjezdy do ČR</t>
  </si>
  <si>
    <t>KA2 - Výjezdy z ČR</t>
  </si>
  <si>
    <t>KA3 - Global Postdoctoral Fellowships</t>
  </si>
  <si>
    <t>208 002 Mobility - Počet příjezdů</t>
  </si>
  <si>
    <t>204 032 Mobility - Počet výjezdů</t>
  </si>
  <si>
    <t>Částka rozpočtu:</t>
  </si>
  <si>
    <t>244 021 - Počet přímo ovlivněných osob EFRR intervencí</t>
  </si>
  <si>
    <t xml:space="preserve">výzvy č. 02_22_010 MSCA FELLOWSHIPS CZ </t>
  </si>
  <si>
    <t xml:space="preserve">     Základní pravidla pro vyplňování kalkulačky:</t>
  </si>
  <si>
    <t xml:space="preserve">    1. Vyplňují se vždy pouze bílé buňky.</t>
  </si>
  <si>
    <t xml:space="preserve">    2. Hodnoty nekopírujte a nepřesunujte, vždy je ručně vepište.</t>
  </si>
  <si>
    <t xml:space="preserve">    3. Pokud je v poli rozevírací seznam, použijte ho, pole nevypisujte.</t>
  </si>
  <si>
    <t>Indikátory:</t>
  </si>
  <si>
    <t>z toho SoE GBER</t>
  </si>
  <si>
    <t>z toho bez SoE mimo GBER</t>
  </si>
  <si>
    <t>SoE:</t>
  </si>
  <si>
    <t>Celkem za KA3 - výjezdy Kč:</t>
  </si>
  <si>
    <t>Celkem za KA3 - příjezdy Kč:</t>
  </si>
  <si>
    <t>max 12</t>
  </si>
  <si>
    <t>Placement</t>
  </si>
  <si>
    <t>Identifikace</t>
  </si>
  <si>
    <t>Celkem za placement:</t>
  </si>
  <si>
    <t>1 - 6</t>
  </si>
  <si>
    <t>Cena jednotky za placement</t>
  </si>
  <si>
    <t>Částka za placement</t>
  </si>
  <si>
    <t>vyplňte číslo 
do 6</t>
  </si>
  <si>
    <t>vyplňte číslo 
do 12</t>
  </si>
  <si>
    <t>KA1</t>
  </si>
  <si>
    <t>KA2</t>
  </si>
  <si>
    <t>KA3</t>
  </si>
  <si>
    <t>Souvisí s KA</t>
  </si>
  <si>
    <t>vyberte KA1-KA3</t>
  </si>
  <si>
    <t>Celkem za mobilitu</t>
  </si>
  <si>
    <t>Požadovaná částka celkem
(mimo placement)</t>
  </si>
  <si>
    <t>Počet měsíců</t>
  </si>
  <si>
    <t>Írán</t>
  </si>
  <si>
    <t>1720 hodin - určená délka roku</t>
  </si>
  <si>
    <t>do roku 2023</t>
  </si>
  <si>
    <t>od roku 2024</t>
  </si>
  <si>
    <t>Jednotkový náklad (od roku 2024)</t>
  </si>
  <si>
    <t>Jednotkový náklad (do roku 2023)</t>
  </si>
  <si>
    <t>vyberte ze seznamu</t>
  </si>
  <si>
    <t>Korekční koeficient pro výjezd (do roku 2023)</t>
  </si>
  <si>
    <t>Korekční koeficient pro výjezd (od roku 2024)</t>
  </si>
  <si>
    <t>Mobilita podaná do HE do konce r. 2023 / od r. 2024</t>
  </si>
  <si>
    <t>Souvisí s mobilitou podanou do HE do konce r. 2023 / od r.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</si>
</sst>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-* #,##0.00\ &quot;Kč&quot;_-;\-* #,##0.00\ &quot;Kč&quot;_-;_-* &quot;-&quot;??\ &quot;Kč&quot;_-;_-@_-"/>
    <numFmt numFmtId="164" formatCode="_-* #,##0.00\ [$Kč-405]_-;\-* #,##0.00\ [$Kč-405]_-;_-* &quot;-&quot;??\ [$Kč-405]_-;_-@_-"/>
    <numFmt numFmtId="165" formatCode="#,##0.00\ &quot;Kč&quot;"/>
    <numFmt numFmtId="166" formatCode="#,##0_ ;\-#,##0\ "/>
    <numFmt numFmtId="167" formatCode="0.000"/>
  </numFmts>
  <fonts count="27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2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i/>
      <sz val="10"/>
      <name val="Calibri"/>
      <family val="2"/>
      <charset val="238"/>
      <scheme val="minor"/>
    </font>
    <font>
      <b/>
      <sz val="20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i/>
      <sz val="14"/>
      <name val="Calibri"/>
      <family val="2"/>
      <charset val="238"/>
      <scheme val="minor"/>
    </font>
    <font>
      <b/>
      <sz val="14"/>
      <color theme="0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color rgb="FF000000"/>
      <name val="Calibri"/>
      <family val="2"/>
      <charset val="238"/>
    </font>
    <font>
      <i/>
      <sz val="12"/>
      <color theme="1"/>
      <name val="Segoe UI"/>
      <family val="2"/>
      <charset val="238"/>
    </font>
    <font>
      <b/>
      <sz val="12"/>
      <color theme="1"/>
      <name val="Calibri"/>
      <family val="2"/>
      <charset val="238"/>
      <scheme val="minor"/>
    </font>
    <font>
      <b/>
      <sz val="12"/>
      <color theme="0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b/>
      <sz val="28"/>
      <color theme="4" tint="-0.499984740745262"/>
      <name val="Segoe UI"/>
      <family val="2"/>
      <charset val="238"/>
    </font>
    <font>
      <b/>
      <sz val="14"/>
      <color theme="4" tint="-0.499984740745262"/>
      <name val="Segoe UI"/>
      <family val="2"/>
      <charset val="238"/>
    </font>
    <font>
      <b/>
      <i/>
      <sz val="14"/>
      <color theme="4" tint="-0.499984740745262"/>
      <name val="Segoe UI"/>
      <family val="2"/>
      <charset val="238"/>
    </font>
    <font>
      <sz val="11"/>
      <color rgb="FFFF0000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b/>
      <i/>
      <sz val="10"/>
      <name val="Calibri"/>
      <family val="2"/>
      <charset val="238"/>
      <scheme val="minor"/>
    </font>
    <font>
      <b/>
      <sz val="11"/>
      <color theme="2"/>
      <name val="Calibri"/>
      <family val="2"/>
      <charset val="238"/>
      <scheme val="minor"/>
    </font>
  </fonts>
  <fills count="29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FFFFE5"/>
        <bgColor indexed="64"/>
      </patternFill>
    </fill>
    <fill>
      <patternFill patternType="solid">
        <fgColor rgb="FFD5EAFF"/>
        <bgColor indexed="64"/>
      </patternFill>
    </fill>
    <fill>
      <patternFill patternType="solid">
        <fgColor rgb="FFB9DCFF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CC99FF"/>
        <bgColor indexed="64"/>
      </patternFill>
    </fill>
    <fill>
      <patternFill patternType="solid">
        <fgColor rgb="FFECD9FF"/>
        <bgColor indexed="64"/>
      </patternFill>
    </fill>
    <fill>
      <patternFill patternType="solid">
        <fgColor rgb="FFDCB9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BDDEFF"/>
        <bgColor indexed="64"/>
      </patternFill>
    </fill>
    <fill>
      <patternFill patternType="solid">
        <fgColor rgb="FF00CC66"/>
        <bgColor indexed="64"/>
      </patternFill>
    </fill>
    <fill>
      <patternFill patternType="solid">
        <fgColor rgb="FF00FE7F"/>
        <bgColor indexed="64"/>
      </patternFill>
    </fill>
    <fill>
      <patternFill patternType="solid">
        <fgColor rgb="FF61FFB0"/>
        <bgColor indexed="64"/>
      </patternFill>
    </fill>
    <fill>
      <patternFill patternType="solid">
        <fgColor rgb="FFB3FFD9"/>
        <bgColor indexed="64"/>
      </patternFill>
    </fill>
    <fill>
      <patternFill patternType="solid">
        <fgColor rgb="FFCCCC00"/>
        <bgColor indexed="64"/>
      </patternFill>
    </fill>
    <fill>
      <patternFill patternType="solid">
        <fgColor rgb="FFFFFF3B"/>
        <bgColor indexed="64"/>
      </patternFill>
    </fill>
    <fill>
      <patternFill patternType="solid">
        <fgColor rgb="FFE7E2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E8D1FF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9966"/>
        <bgColor indexed="64"/>
      </patternFill>
    </fill>
    <fill>
      <patternFill patternType="solid">
        <fgColor rgb="FFFFC4A7"/>
        <bgColor indexed="64"/>
      </patternFill>
    </fill>
    <fill>
      <patternFill patternType="solid">
        <fgColor rgb="FFFFE0D1"/>
        <bgColor indexed="64"/>
      </patternFill>
    </fill>
  </fills>
  <borders count="6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rgb="FFFF0000"/>
      </left>
      <right/>
      <top style="medium">
        <color rgb="FFFF0000"/>
      </top>
      <bottom/>
      <diagonal/>
    </border>
    <border>
      <left/>
      <right/>
      <top style="medium">
        <color rgb="FFFF0000"/>
      </top>
      <bottom/>
      <diagonal/>
    </border>
    <border>
      <left/>
      <right style="medium">
        <color rgb="FFFF0000"/>
      </right>
      <top style="medium">
        <color rgb="FFFF0000"/>
      </top>
      <bottom/>
      <diagonal/>
    </border>
    <border>
      <left style="medium">
        <color rgb="FFFF0000"/>
      </left>
      <right/>
      <top/>
      <bottom/>
      <diagonal/>
    </border>
    <border>
      <left/>
      <right style="medium">
        <color rgb="FFFF0000"/>
      </right>
      <top/>
      <bottom/>
      <diagonal/>
    </border>
    <border>
      <left style="medium">
        <color rgb="FFFF0000"/>
      </left>
      <right/>
      <top/>
      <bottom style="medium">
        <color rgb="FFFF0000"/>
      </bottom>
      <diagonal/>
    </border>
    <border>
      <left/>
      <right/>
      <top/>
      <bottom style="medium">
        <color rgb="FFFF0000"/>
      </bottom>
      <diagonal/>
    </border>
    <border>
      <left/>
      <right style="medium">
        <color rgb="FFFF0000"/>
      </right>
      <top/>
      <bottom style="medium">
        <color rgb="FFFF0000"/>
      </bottom>
      <diagonal/>
    </border>
    <border>
      <left style="medium">
        <color theme="1"/>
      </left>
      <right style="medium">
        <color theme="1"/>
      </right>
      <top style="medium">
        <color theme="1"/>
      </top>
      <bottom style="medium">
        <color theme="1"/>
      </bottom>
      <diagonal/>
    </border>
    <border>
      <left style="medium">
        <color theme="1"/>
      </left>
      <right/>
      <top style="medium">
        <color theme="1"/>
      </top>
      <bottom style="medium">
        <color theme="1"/>
      </bottom>
      <diagonal/>
    </border>
    <border>
      <left/>
      <right/>
      <top style="medium">
        <color theme="1"/>
      </top>
      <bottom style="medium">
        <color theme="1"/>
      </bottom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/>
      <top/>
      <bottom/>
      <diagonal/>
    </border>
    <border>
      <left/>
      <right style="double">
        <color auto="1"/>
      </right>
      <top/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4" fontId="10" fillId="0" borderId="0" applyFont="0" applyFill="0" applyBorder="0" applyAlignment="0" applyProtection="0"/>
  </cellStyleXfs>
  <cellXfs count="370">
    <xf numFmtId="0" fontId="0" fillId="0" borderId="0" xfId="0"/>
    <xf numFmtId="0" fontId="9" fillId="7" borderId="0" xfId="0" applyFont="1" applyFill="1"/>
    <xf numFmtId="164" fontId="0" fillId="0" borderId="0" xfId="0" applyNumberFormat="1"/>
    <xf numFmtId="165" fontId="0" fillId="0" borderId="0" xfId="0" applyNumberFormat="1"/>
    <xf numFmtId="0" fontId="11" fillId="0" borderId="26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12" fillId="0" borderId="13" xfId="0" applyFont="1" applyBorder="1" applyAlignment="1">
      <alignment vertical="center"/>
    </xf>
    <xf numFmtId="0" fontId="12" fillId="0" borderId="17" xfId="0" applyFont="1" applyBorder="1" applyAlignment="1">
      <alignment horizontal="center" vertical="center"/>
    </xf>
    <xf numFmtId="0" fontId="0" fillId="0" borderId="17" xfId="0" applyBorder="1"/>
    <xf numFmtId="0" fontId="11" fillId="0" borderId="13" xfId="0" applyFont="1" applyBorder="1" applyAlignment="1">
      <alignment vertical="center"/>
    </xf>
    <xf numFmtId="0" fontId="11" fillId="0" borderId="17" xfId="0" applyFont="1" applyBorder="1" applyAlignment="1">
      <alignment horizontal="center" vertical="center"/>
    </xf>
    <xf numFmtId="0" fontId="0" fillId="10" borderId="14" xfId="0" applyFill="1" applyBorder="1" applyAlignment="1" applyProtection="1">
      <alignment horizontal="center"/>
      <protection hidden="1"/>
    </xf>
    <xf numFmtId="0" fontId="0" fillId="10" borderId="24" xfId="0" applyFill="1" applyBorder="1" applyAlignment="1" applyProtection="1">
      <alignment horizontal="center"/>
      <protection hidden="1"/>
    </xf>
    <xf numFmtId="0" fontId="0" fillId="10" borderId="10" xfId="0" applyFill="1" applyBorder="1" applyAlignment="1" applyProtection="1">
      <alignment horizontal="center"/>
      <protection hidden="1"/>
    </xf>
    <xf numFmtId="165" fontId="0" fillId="10" borderId="29" xfId="1" applyNumberFormat="1" applyFont="1" applyFill="1" applyBorder="1" applyProtection="1">
      <protection hidden="1"/>
    </xf>
    <xf numFmtId="165" fontId="0" fillId="10" borderId="25" xfId="1" applyNumberFormat="1" applyFont="1" applyFill="1" applyBorder="1" applyProtection="1">
      <protection hidden="1"/>
    </xf>
    <xf numFmtId="165" fontId="0" fillId="10" borderId="36" xfId="1" applyNumberFormat="1" applyFont="1" applyFill="1" applyBorder="1" applyProtection="1">
      <protection hidden="1"/>
    </xf>
    <xf numFmtId="3" fontId="0" fillId="0" borderId="28" xfId="0" applyNumberFormat="1" applyBorder="1" applyAlignment="1" applyProtection="1">
      <alignment horizontal="center"/>
      <protection locked="0"/>
    </xf>
    <xf numFmtId="0" fontId="0" fillId="0" borderId="35" xfId="0" applyBorder="1" applyAlignment="1" applyProtection="1">
      <alignment horizontal="left"/>
      <protection locked="0"/>
    </xf>
    <xf numFmtId="4" fontId="0" fillId="0" borderId="28" xfId="0" applyNumberFormat="1" applyBorder="1" applyAlignment="1" applyProtection="1">
      <alignment horizontal="center"/>
      <protection locked="0"/>
    </xf>
    <xf numFmtId="3" fontId="0" fillId="0" borderId="23" xfId="0" applyNumberFormat="1" applyBorder="1" applyAlignment="1" applyProtection="1">
      <alignment horizontal="center"/>
      <protection locked="0"/>
    </xf>
    <xf numFmtId="4" fontId="0" fillId="0" borderId="23" xfId="0" applyNumberFormat="1" applyBorder="1" applyAlignment="1" applyProtection="1">
      <alignment horizontal="center"/>
      <protection locked="0"/>
    </xf>
    <xf numFmtId="3" fontId="0" fillId="0" borderId="35" xfId="0" applyNumberFormat="1" applyBorder="1" applyAlignment="1" applyProtection="1">
      <alignment horizontal="center"/>
      <protection locked="0"/>
    </xf>
    <xf numFmtId="4" fontId="0" fillId="0" borderId="35" xfId="0" applyNumberFormat="1" applyBorder="1" applyAlignment="1" applyProtection="1">
      <alignment horizontal="center"/>
      <protection locked="0"/>
    </xf>
    <xf numFmtId="165" fontId="0" fillId="0" borderId="37" xfId="1" applyNumberFormat="1" applyFont="1" applyFill="1" applyBorder="1" applyAlignment="1" applyProtection="1">
      <alignment horizontal="center"/>
      <protection locked="0"/>
    </xf>
    <xf numFmtId="0" fontId="0" fillId="2" borderId="0" xfId="0" applyFill="1"/>
    <xf numFmtId="0" fontId="0" fillId="2" borderId="0" xfId="0" applyFill="1" applyAlignment="1">
      <alignment horizontal="right"/>
    </xf>
    <xf numFmtId="0" fontId="2" fillId="2" borderId="0" xfId="0" applyFont="1" applyFill="1"/>
    <xf numFmtId="0" fontId="0" fillId="2" borderId="0" xfId="0" applyFill="1" applyAlignment="1">
      <alignment horizontal="center"/>
    </xf>
    <xf numFmtId="0" fontId="3" fillId="2" borderId="0" xfId="0" applyFont="1" applyFill="1"/>
    <xf numFmtId="0" fontId="4" fillId="8" borderId="5" xfId="0" applyFont="1" applyFill="1" applyBorder="1" applyAlignment="1">
      <alignment horizontal="right" vertical="center"/>
    </xf>
    <xf numFmtId="0" fontId="5" fillId="8" borderId="0" xfId="0" applyFont="1" applyFill="1" applyAlignment="1">
      <alignment horizontal="center" vertical="center" wrapText="1"/>
    </xf>
    <xf numFmtId="0" fontId="6" fillId="8" borderId="0" xfId="0" applyFont="1" applyFill="1" applyAlignment="1">
      <alignment vertical="center"/>
    </xf>
    <xf numFmtId="164" fontId="6" fillId="8" borderId="0" xfId="0" applyNumberFormat="1" applyFont="1" applyFill="1" applyAlignment="1">
      <alignment vertical="center"/>
    </xf>
    <xf numFmtId="0" fontId="6" fillId="8" borderId="12" xfId="0" applyFont="1" applyFill="1" applyBorder="1" applyAlignment="1">
      <alignment vertical="center"/>
    </xf>
    <xf numFmtId="0" fontId="3" fillId="2" borderId="0" xfId="0" applyFont="1" applyFill="1" applyAlignment="1">
      <alignment vertical="center"/>
    </xf>
    <xf numFmtId="0" fontId="6" fillId="2" borderId="0" xfId="0" applyFont="1" applyFill="1" applyAlignment="1">
      <alignment vertical="center"/>
    </xf>
    <xf numFmtId="0" fontId="8" fillId="8" borderId="5" xfId="0" applyFont="1" applyFill="1" applyBorder="1" applyAlignment="1">
      <alignment horizontal="right" vertical="center"/>
    </xf>
    <xf numFmtId="0" fontId="3" fillId="2" borderId="0" xfId="0" applyFont="1" applyFill="1" applyAlignment="1">
      <alignment horizontal="center" vertical="center"/>
    </xf>
    <xf numFmtId="0" fontId="6" fillId="8" borderId="0" xfId="0" applyFont="1" applyFill="1" applyAlignment="1">
      <alignment horizontal="center" vertical="center"/>
    </xf>
    <xf numFmtId="49" fontId="13" fillId="11" borderId="0" xfId="0" applyNumberFormat="1" applyFont="1" applyFill="1" applyAlignment="1">
      <alignment horizontal="center" vertical="center" wrapText="1"/>
    </xf>
    <xf numFmtId="0" fontId="3" fillId="8" borderId="0" xfId="0" applyFont="1" applyFill="1" applyAlignment="1">
      <alignment horizontal="center" vertical="center" wrapText="1"/>
    </xf>
    <xf numFmtId="0" fontId="3" fillId="8" borderId="12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10" borderId="27" xfId="0" applyFill="1" applyBorder="1" applyAlignment="1">
      <alignment horizontal="right"/>
    </xf>
    <xf numFmtId="0" fontId="0" fillId="10" borderId="22" xfId="0" applyFill="1" applyBorder="1" applyAlignment="1">
      <alignment horizontal="right"/>
    </xf>
    <xf numFmtId="0" fontId="0" fillId="10" borderId="32" xfId="0" applyFill="1" applyBorder="1" applyAlignment="1">
      <alignment horizontal="right"/>
    </xf>
    <xf numFmtId="0" fontId="0" fillId="2" borderId="0" xfId="0" applyFill="1" applyAlignment="1">
      <alignment horizontal="left"/>
    </xf>
    <xf numFmtId="165" fontId="0" fillId="0" borderId="30" xfId="1" applyNumberFormat="1" applyFont="1" applyFill="1" applyBorder="1" applyAlignment="1" applyProtection="1">
      <alignment horizontal="center"/>
      <protection locked="0"/>
    </xf>
    <xf numFmtId="165" fontId="0" fillId="0" borderId="33" xfId="1" applyNumberFormat="1" applyFont="1" applyFill="1" applyBorder="1" applyAlignment="1" applyProtection="1">
      <alignment horizontal="center"/>
      <protection locked="0"/>
    </xf>
    <xf numFmtId="0" fontId="0" fillId="13" borderId="0" xfId="0" applyFill="1"/>
    <xf numFmtId="0" fontId="0" fillId="13" borderId="26" xfId="0" applyFill="1" applyBorder="1"/>
    <xf numFmtId="0" fontId="14" fillId="0" borderId="0" xfId="0" applyFont="1" applyAlignment="1">
      <alignment horizontal="left" vertical="center" indent="1"/>
    </xf>
    <xf numFmtId="0" fontId="0" fillId="0" borderId="28" xfId="0" applyBorder="1" applyAlignment="1" applyProtection="1">
      <alignment horizontal="center"/>
      <protection locked="0"/>
    </xf>
    <xf numFmtId="0" fontId="0" fillId="0" borderId="31" xfId="0" applyBorder="1" applyAlignment="1" applyProtection="1">
      <alignment horizontal="center"/>
      <protection locked="0"/>
    </xf>
    <xf numFmtId="0" fontId="0" fillId="0" borderId="34" xfId="0" applyBorder="1" applyAlignment="1" applyProtection="1">
      <alignment horizontal="center"/>
      <protection locked="0"/>
    </xf>
    <xf numFmtId="0" fontId="0" fillId="0" borderId="23" xfId="0" applyBorder="1" applyAlignment="1" applyProtection="1">
      <alignment horizontal="left"/>
      <protection locked="0"/>
    </xf>
    <xf numFmtId="0" fontId="0" fillId="0" borderId="28" xfId="0" applyBorder="1" applyAlignment="1" applyProtection="1">
      <alignment horizontal="left"/>
      <protection locked="0"/>
    </xf>
    <xf numFmtId="0" fontId="0" fillId="0" borderId="20" xfId="0" applyBorder="1" applyAlignment="1" applyProtection="1">
      <alignment horizontal="center"/>
      <protection locked="0"/>
    </xf>
    <xf numFmtId="3" fontId="0" fillId="0" borderId="20" xfId="0" applyNumberFormat="1" applyBorder="1" applyAlignment="1" applyProtection="1">
      <alignment horizontal="center"/>
      <protection locked="0"/>
    </xf>
    <xf numFmtId="4" fontId="0" fillId="0" borderId="20" xfId="0" applyNumberFormat="1" applyBorder="1" applyAlignment="1" applyProtection="1">
      <alignment horizontal="center"/>
      <protection locked="0"/>
    </xf>
    <xf numFmtId="0" fontId="0" fillId="0" borderId="23" xfId="0" applyBorder="1" applyAlignment="1" applyProtection="1">
      <alignment horizontal="center"/>
      <protection locked="0"/>
    </xf>
    <xf numFmtId="0" fontId="0" fillId="0" borderId="35" xfId="0" applyBorder="1" applyAlignment="1" applyProtection="1">
      <alignment horizontal="center"/>
      <protection locked="0"/>
    </xf>
    <xf numFmtId="164" fontId="6" fillId="4" borderId="26" xfId="0" applyNumberFormat="1" applyFont="1" applyFill="1" applyBorder="1" applyAlignment="1">
      <alignment vertical="center"/>
    </xf>
    <xf numFmtId="0" fontId="7" fillId="4" borderId="10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5" fillId="3" borderId="0" xfId="0" applyFont="1" applyFill="1" applyAlignment="1">
      <alignment horizontal="center" vertical="center" wrapText="1"/>
    </xf>
    <xf numFmtId="0" fontId="6" fillId="4" borderId="8" xfId="0" applyFont="1" applyFill="1" applyBorder="1" applyAlignment="1">
      <alignment horizontal="right" vertical="center"/>
    </xf>
    <xf numFmtId="164" fontId="7" fillId="4" borderId="9" xfId="0" applyNumberFormat="1" applyFont="1" applyFill="1" applyBorder="1" applyAlignment="1">
      <alignment vertical="center" wrapText="1"/>
    </xf>
    <xf numFmtId="164" fontId="7" fillId="4" borderId="26" xfId="0" applyNumberFormat="1" applyFont="1" applyFill="1" applyBorder="1" applyAlignment="1">
      <alignment vertical="center" wrapText="1"/>
    </xf>
    <xf numFmtId="0" fontId="7" fillId="3" borderId="0" xfId="0" applyFont="1" applyFill="1" applyAlignment="1">
      <alignment horizontal="center" vertical="center" wrapText="1"/>
    </xf>
    <xf numFmtId="0" fontId="7" fillId="3" borderId="12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/>
    </xf>
    <xf numFmtId="0" fontId="6" fillId="3" borderId="0" xfId="0" applyFont="1" applyFill="1" applyAlignment="1">
      <alignment vertical="center"/>
    </xf>
    <xf numFmtId="0" fontId="4" fillId="3" borderId="15" xfId="0" applyFont="1" applyFill="1" applyBorder="1" applyAlignment="1">
      <alignment horizontal="center" vertical="center"/>
    </xf>
    <xf numFmtId="0" fontId="6" fillId="3" borderId="16" xfId="0" applyFont="1" applyFill="1" applyBorder="1" applyAlignment="1">
      <alignment horizontal="center" vertical="center"/>
    </xf>
    <xf numFmtId="0" fontId="3" fillId="3" borderId="16" xfId="0" applyFont="1" applyFill="1" applyBorder="1" applyAlignment="1">
      <alignment horizontal="center" vertical="center"/>
    </xf>
    <xf numFmtId="0" fontId="3" fillId="3" borderId="16" xfId="0" applyFont="1" applyFill="1" applyBorder="1" applyAlignment="1">
      <alignment horizontal="center" vertical="center" wrapText="1"/>
    </xf>
    <xf numFmtId="49" fontId="1" fillId="14" borderId="16" xfId="0" applyNumberFormat="1" applyFont="1" applyFill="1" applyBorder="1" applyAlignment="1">
      <alignment horizontal="center" vertical="center" wrapText="1"/>
    </xf>
    <xf numFmtId="0" fontId="0" fillId="3" borderId="18" xfId="0" applyFill="1" applyBorder="1" applyAlignment="1">
      <alignment horizontal="center" vertical="center" wrapText="1"/>
    </xf>
    <xf numFmtId="0" fontId="0" fillId="6" borderId="19" xfId="0" applyFill="1" applyBorder="1"/>
    <xf numFmtId="0" fontId="0" fillId="6" borderId="22" xfId="0" applyFill="1" applyBorder="1"/>
    <xf numFmtId="0" fontId="0" fillId="6" borderId="32" xfId="0" applyFill="1" applyBorder="1"/>
    <xf numFmtId="4" fontId="0" fillId="6" borderId="20" xfId="0" applyNumberFormat="1" applyFill="1" applyBorder="1" applyProtection="1">
      <protection hidden="1"/>
    </xf>
    <xf numFmtId="164" fontId="0" fillId="6" borderId="21" xfId="0" applyNumberFormat="1" applyFill="1" applyBorder="1" applyProtection="1">
      <protection hidden="1"/>
    </xf>
    <xf numFmtId="164" fontId="0" fillId="6" borderId="39" xfId="0" applyNumberFormat="1" applyFill="1" applyBorder="1" applyProtection="1">
      <protection hidden="1"/>
    </xf>
    <xf numFmtId="0" fontId="2" fillId="2" borderId="0" xfId="0" applyFont="1" applyFill="1" applyProtection="1">
      <protection hidden="1"/>
    </xf>
    <xf numFmtId="0" fontId="0" fillId="6" borderId="4" xfId="0" applyFill="1" applyBorder="1" applyAlignment="1" applyProtection="1">
      <alignment horizontal="center"/>
      <protection hidden="1"/>
    </xf>
    <xf numFmtId="0" fontId="0" fillId="6" borderId="24" xfId="0" applyFill="1" applyBorder="1" applyAlignment="1" applyProtection="1">
      <alignment horizontal="center"/>
      <protection hidden="1"/>
    </xf>
    <xf numFmtId="164" fontId="0" fillId="6" borderId="25" xfId="0" applyNumberFormat="1" applyFill="1" applyBorder="1" applyProtection="1">
      <protection hidden="1"/>
    </xf>
    <xf numFmtId="164" fontId="0" fillId="6" borderId="36" xfId="0" applyNumberFormat="1" applyFill="1" applyBorder="1" applyProtection="1">
      <protection hidden="1"/>
    </xf>
    <xf numFmtId="0" fontId="0" fillId="6" borderId="10" xfId="0" applyFill="1" applyBorder="1" applyAlignment="1" applyProtection="1">
      <alignment horizontal="center"/>
      <protection hidden="1"/>
    </xf>
    <xf numFmtId="0" fontId="4" fillId="15" borderId="5" xfId="0" applyFont="1" applyFill="1" applyBorder="1" applyAlignment="1">
      <alignment horizontal="right" vertical="center"/>
    </xf>
    <xf numFmtId="0" fontId="8" fillId="15" borderId="5" xfId="0" applyFont="1" applyFill="1" applyBorder="1" applyAlignment="1">
      <alignment horizontal="right" vertical="center"/>
    </xf>
    <xf numFmtId="0" fontId="6" fillId="15" borderId="0" xfId="0" applyFont="1" applyFill="1" applyAlignment="1">
      <alignment vertical="center"/>
    </xf>
    <xf numFmtId="0" fontId="6" fillId="15" borderId="12" xfId="0" applyFont="1" applyFill="1" applyBorder="1" applyAlignment="1">
      <alignment vertical="center"/>
    </xf>
    <xf numFmtId="0" fontId="3" fillId="15" borderId="0" xfId="0" applyFont="1" applyFill="1" applyAlignment="1">
      <alignment horizontal="center" vertical="center" wrapText="1"/>
    </xf>
    <xf numFmtId="0" fontId="3" fillId="15" borderId="12" xfId="0" applyFont="1" applyFill="1" applyBorder="1" applyAlignment="1">
      <alignment horizontal="center" vertical="center" wrapText="1"/>
    </xf>
    <xf numFmtId="164" fontId="6" fillId="15" borderId="0" xfId="0" applyNumberFormat="1" applyFont="1" applyFill="1" applyAlignment="1">
      <alignment vertical="center"/>
    </xf>
    <xf numFmtId="0" fontId="5" fillId="15" borderId="0" xfId="0" applyFont="1" applyFill="1" applyAlignment="1">
      <alignment horizontal="center" vertical="center" wrapText="1"/>
    </xf>
    <xf numFmtId="0" fontId="6" fillId="15" borderId="0" xfId="0" applyFont="1" applyFill="1" applyAlignment="1">
      <alignment horizontal="center" vertical="center"/>
    </xf>
    <xf numFmtId="0" fontId="0" fillId="16" borderId="27" xfId="0" applyFill="1" applyBorder="1" applyAlignment="1">
      <alignment horizontal="right"/>
    </xf>
    <xf numFmtId="0" fontId="0" fillId="16" borderId="22" xfId="0" applyFill="1" applyBorder="1" applyAlignment="1">
      <alignment horizontal="right"/>
    </xf>
    <xf numFmtId="0" fontId="0" fillId="16" borderId="32" xfId="0" applyFill="1" applyBorder="1" applyAlignment="1">
      <alignment horizontal="right"/>
    </xf>
    <xf numFmtId="165" fontId="0" fillId="16" borderId="29" xfId="1" applyNumberFormat="1" applyFont="1" applyFill="1" applyBorder="1" applyProtection="1">
      <protection hidden="1"/>
    </xf>
    <xf numFmtId="165" fontId="0" fillId="16" borderId="25" xfId="1" applyNumberFormat="1" applyFont="1" applyFill="1" applyBorder="1" applyProtection="1">
      <protection hidden="1"/>
    </xf>
    <xf numFmtId="165" fontId="0" fillId="16" borderId="36" xfId="1" applyNumberFormat="1" applyFont="1" applyFill="1" applyBorder="1" applyProtection="1">
      <protection hidden="1"/>
    </xf>
    <xf numFmtId="4" fontId="0" fillId="16" borderId="37" xfId="0" applyNumberFormat="1" applyFill="1" applyBorder="1" applyAlignment="1" applyProtection="1">
      <alignment horizontal="right"/>
      <protection hidden="1"/>
    </xf>
    <xf numFmtId="4" fontId="0" fillId="16" borderId="30" xfId="0" applyNumberFormat="1" applyFill="1" applyBorder="1" applyAlignment="1" applyProtection="1">
      <alignment horizontal="right"/>
      <protection hidden="1"/>
    </xf>
    <xf numFmtId="4" fontId="0" fillId="16" borderId="33" xfId="0" applyNumberFormat="1" applyFill="1" applyBorder="1" applyAlignment="1" applyProtection="1">
      <alignment horizontal="right"/>
      <protection hidden="1"/>
    </xf>
    <xf numFmtId="49" fontId="13" fillId="18" borderId="0" xfId="0" applyNumberFormat="1" applyFont="1" applyFill="1" applyAlignment="1">
      <alignment horizontal="center" vertical="center" wrapText="1"/>
    </xf>
    <xf numFmtId="0" fontId="4" fillId="19" borderId="5" xfId="0" applyFont="1" applyFill="1" applyBorder="1" applyAlignment="1">
      <alignment horizontal="center" vertical="center"/>
    </xf>
    <xf numFmtId="0" fontId="8" fillId="19" borderId="5" xfId="0" applyFont="1" applyFill="1" applyBorder="1" applyAlignment="1">
      <alignment horizontal="center" vertical="center"/>
    </xf>
    <xf numFmtId="0" fontId="4" fillId="19" borderId="15" xfId="0" applyFont="1" applyFill="1" applyBorder="1" applyAlignment="1">
      <alignment horizontal="center" vertical="center"/>
    </xf>
    <xf numFmtId="0" fontId="0" fillId="19" borderId="18" xfId="0" applyFill="1" applyBorder="1" applyAlignment="1">
      <alignment horizontal="center" vertical="center" wrapText="1"/>
    </xf>
    <xf numFmtId="0" fontId="5" fillId="19" borderId="0" xfId="0" applyFont="1" applyFill="1" applyAlignment="1">
      <alignment horizontal="center" vertical="center" wrapText="1"/>
    </xf>
    <xf numFmtId="0" fontId="7" fillId="19" borderId="12" xfId="0" applyFont="1" applyFill="1" applyBorder="1" applyAlignment="1">
      <alignment horizontal="center" vertical="center" wrapText="1"/>
    </xf>
    <xf numFmtId="0" fontId="3" fillId="19" borderId="16" xfId="0" applyFont="1" applyFill="1" applyBorder="1" applyAlignment="1">
      <alignment horizontal="center" vertical="center" wrapText="1"/>
    </xf>
    <xf numFmtId="0" fontId="7" fillId="19" borderId="0" xfId="0" applyFont="1" applyFill="1" applyAlignment="1">
      <alignment horizontal="center" vertical="center" wrapText="1"/>
    </xf>
    <xf numFmtId="0" fontId="3" fillId="19" borderId="16" xfId="0" applyFont="1" applyFill="1" applyBorder="1" applyAlignment="1">
      <alignment horizontal="center" vertical="center"/>
    </xf>
    <xf numFmtId="0" fontId="6" fillId="19" borderId="0" xfId="0" applyFont="1" applyFill="1" applyAlignment="1">
      <alignment vertical="center"/>
    </xf>
    <xf numFmtId="0" fontId="6" fillId="19" borderId="16" xfId="0" applyFont="1" applyFill="1" applyBorder="1" applyAlignment="1">
      <alignment horizontal="center" vertical="center"/>
    </xf>
    <xf numFmtId="0" fontId="0" fillId="21" borderId="19" xfId="0" applyFill="1" applyBorder="1"/>
    <xf numFmtId="0" fontId="0" fillId="21" borderId="22" xfId="0" applyFill="1" applyBorder="1"/>
    <xf numFmtId="0" fontId="0" fillId="21" borderId="32" xfId="0" applyFill="1" applyBorder="1"/>
    <xf numFmtId="4" fontId="0" fillId="21" borderId="38" xfId="0" applyNumberFormat="1" applyFill="1" applyBorder="1" applyProtection="1">
      <protection hidden="1"/>
    </xf>
    <xf numFmtId="164" fontId="0" fillId="21" borderId="21" xfId="0" applyNumberFormat="1" applyFill="1" applyBorder="1" applyProtection="1">
      <protection hidden="1"/>
    </xf>
    <xf numFmtId="164" fontId="0" fillId="21" borderId="25" xfId="0" applyNumberFormat="1" applyFill="1" applyBorder="1" applyProtection="1">
      <protection hidden="1"/>
    </xf>
    <xf numFmtId="164" fontId="0" fillId="21" borderId="36" xfId="0" applyNumberFormat="1" applyFill="1" applyBorder="1" applyProtection="1">
      <protection hidden="1"/>
    </xf>
    <xf numFmtId="0" fontId="0" fillId="21" borderId="4" xfId="0" applyFill="1" applyBorder="1" applyAlignment="1" applyProtection="1">
      <alignment horizontal="center"/>
      <protection hidden="1"/>
    </xf>
    <xf numFmtId="0" fontId="0" fillId="21" borderId="24" xfId="0" applyFill="1" applyBorder="1" applyAlignment="1" applyProtection="1">
      <alignment horizontal="center"/>
      <protection hidden="1"/>
    </xf>
    <xf numFmtId="0" fontId="0" fillId="21" borderId="10" xfId="0" applyFill="1" applyBorder="1" applyAlignment="1" applyProtection="1">
      <alignment horizontal="center"/>
      <protection hidden="1"/>
    </xf>
    <xf numFmtId="0" fontId="19" fillId="25" borderId="40" xfId="0" applyFont="1" applyFill="1" applyBorder="1" applyProtection="1">
      <protection hidden="1"/>
    </xf>
    <xf numFmtId="0" fontId="19" fillId="25" borderId="41" xfId="0" applyFont="1" applyFill="1" applyBorder="1" applyProtection="1">
      <protection hidden="1"/>
    </xf>
    <xf numFmtId="0" fontId="9" fillId="25" borderId="41" xfId="0" applyFont="1" applyFill="1" applyBorder="1" applyAlignment="1" applyProtection="1">
      <alignment vertical="top"/>
      <protection hidden="1"/>
    </xf>
    <xf numFmtId="0" fontId="19" fillId="25" borderId="42" xfId="0" applyFont="1" applyFill="1" applyBorder="1" applyProtection="1">
      <protection hidden="1"/>
    </xf>
    <xf numFmtId="0" fontId="19" fillId="25" borderId="45" xfId="0" applyFont="1" applyFill="1" applyBorder="1" applyProtection="1">
      <protection hidden="1"/>
    </xf>
    <xf numFmtId="0" fontId="19" fillId="25" borderId="46" xfId="0" applyFont="1" applyFill="1" applyBorder="1" applyProtection="1">
      <protection hidden="1"/>
    </xf>
    <xf numFmtId="0" fontId="19" fillId="25" borderId="46" xfId="0" applyFont="1" applyFill="1" applyBorder="1" applyAlignment="1" applyProtection="1">
      <alignment vertical="center"/>
      <protection hidden="1"/>
    </xf>
    <xf numFmtId="0" fontId="19" fillId="25" borderId="47" xfId="0" applyFont="1" applyFill="1" applyBorder="1" applyProtection="1">
      <protection hidden="1"/>
    </xf>
    <xf numFmtId="0" fontId="0" fillId="0" borderId="0" xfId="0" applyProtection="1">
      <protection hidden="1"/>
    </xf>
    <xf numFmtId="0" fontId="16" fillId="0" borderId="0" xfId="0" applyFont="1" applyAlignment="1" applyProtection="1">
      <alignment horizontal="center" vertical="center" wrapText="1"/>
      <protection hidden="1"/>
    </xf>
    <xf numFmtId="0" fontId="16" fillId="3" borderId="48" xfId="0" applyFont="1" applyFill="1" applyBorder="1" applyAlignment="1" applyProtection="1">
      <alignment horizontal="center" vertical="center" wrapText="1"/>
      <protection hidden="1"/>
    </xf>
    <xf numFmtId="0" fontId="16" fillId="8" borderId="48" xfId="0" applyFont="1" applyFill="1" applyBorder="1" applyAlignment="1" applyProtection="1">
      <alignment horizontal="center" vertical="center" wrapText="1"/>
      <protection hidden="1"/>
    </xf>
    <xf numFmtId="0" fontId="16" fillId="19" borderId="48" xfId="0" applyFont="1" applyFill="1" applyBorder="1" applyAlignment="1" applyProtection="1">
      <alignment horizontal="center" vertical="center" wrapText="1"/>
      <protection hidden="1"/>
    </xf>
    <xf numFmtId="0" fontId="17" fillId="7" borderId="48" xfId="0" applyFont="1" applyFill="1" applyBorder="1" applyAlignment="1" applyProtection="1">
      <alignment horizontal="center" vertical="center" wrapText="1"/>
      <protection hidden="1"/>
    </xf>
    <xf numFmtId="0" fontId="0" fillId="0" borderId="0" xfId="0" applyAlignment="1" applyProtection="1">
      <alignment vertical="center"/>
      <protection hidden="1"/>
    </xf>
    <xf numFmtId="0" fontId="17" fillId="7" borderId="49" xfId="0" applyFont="1" applyFill="1" applyBorder="1" applyAlignment="1" applyProtection="1">
      <alignment horizontal="center" vertical="center" wrapText="1"/>
      <protection hidden="1"/>
    </xf>
    <xf numFmtId="0" fontId="0" fillId="0" borderId="50" xfId="0" applyBorder="1" applyAlignment="1" applyProtection="1">
      <alignment vertical="center"/>
      <protection hidden="1"/>
    </xf>
    <xf numFmtId="4" fontId="18" fillId="0" borderId="50" xfId="0" applyNumberFormat="1" applyFont="1" applyBorder="1" applyAlignment="1" applyProtection="1">
      <alignment vertical="center"/>
      <protection hidden="1"/>
    </xf>
    <xf numFmtId="4" fontId="18" fillId="0" borderId="0" xfId="0" applyNumberFormat="1" applyFont="1" applyProtection="1">
      <protection hidden="1"/>
    </xf>
    <xf numFmtId="4" fontId="16" fillId="0" borderId="0" xfId="0" applyNumberFormat="1" applyFont="1" applyProtection="1">
      <protection hidden="1"/>
    </xf>
    <xf numFmtId="0" fontId="7" fillId="0" borderId="0" xfId="0" applyFont="1" applyProtection="1">
      <protection hidden="1"/>
    </xf>
    <xf numFmtId="4" fontId="18" fillId="0" borderId="0" xfId="0" applyNumberFormat="1" applyFont="1" applyAlignment="1" applyProtection="1">
      <alignment vertical="center"/>
      <protection hidden="1"/>
    </xf>
    <xf numFmtId="4" fontId="16" fillId="0" borderId="0" xfId="0" applyNumberFormat="1" applyFont="1" applyAlignment="1" applyProtection="1">
      <alignment vertical="center"/>
      <protection hidden="1"/>
    </xf>
    <xf numFmtId="0" fontId="0" fillId="0" borderId="0" xfId="0" applyAlignment="1" applyProtection="1">
      <alignment wrapText="1"/>
      <protection hidden="1"/>
    </xf>
    <xf numFmtId="0" fontId="0" fillId="0" borderId="50" xfId="0" applyBorder="1" applyAlignment="1" applyProtection="1">
      <alignment wrapText="1"/>
      <protection hidden="1"/>
    </xf>
    <xf numFmtId="3" fontId="18" fillId="0" borderId="50" xfId="0" applyNumberFormat="1" applyFont="1" applyBorder="1" applyAlignment="1" applyProtection="1">
      <alignment vertical="center" wrapText="1"/>
      <protection hidden="1"/>
    </xf>
    <xf numFmtId="3" fontId="17" fillId="24" borderId="48" xfId="0" applyNumberFormat="1" applyFont="1" applyFill="1" applyBorder="1" applyAlignment="1" applyProtection="1">
      <alignment vertical="center" wrapText="1"/>
      <protection hidden="1"/>
    </xf>
    <xf numFmtId="3" fontId="18" fillId="0" borderId="0" xfId="0" applyNumberFormat="1" applyFont="1" applyAlignment="1" applyProtection="1">
      <alignment vertical="center"/>
      <protection hidden="1"/>
    </xf>
    <xf numFmtId="3" fontId="16" fillId="0" borderId="0" xfId="0" applyNumberFormat="1" applyFont="1" applyAlignment="1" applyProtection="1">
      <alignment vertical="center"/>
      <protection hidden="1"/>
    </xf>
    <xf numFmtId="3" fontId="0" fillId="0" borderId="0" xfId="0" applyNumberFormat="1" applyProtection="1">
      <protection hidden="1"/>
    </xf>
    <xf numFmtId="4" fontId="18" fillId="14" borderId="48" xfId="0" applyNumberFormat="1" applyFont="1" applyFill="1" applyBorder="1" applyAlignment="1" applyProtection="1">
      <alignment vertical="center"/>
      <protection hidden="1"/>
    </xf>
    <xf numFmtId="3" fontId="18" fillId="14" borderId="48" xfId="0" applyNumberFormat="1" applyFont="1" applyFill="1" applyBorder="1" applyAlignment="1" applyProtection="1">
      <alignment vertical="center" wrapText="1"/>
      <protection hidden="1"/>
    </xf>
    <xf numFmtId="3" fontId="18" fillId="23" borderId="48" xfId="0" applyNumberFormat="1" applyFont="1" applyFill="1" applyBorder="1" applyAlignment="1" applyProtection="1">
      <alignment vertical="center" wrapText="1"/>
      <protection hidden="1"/>
    </xf>
    <xf numFmtId="4" fontId="18" fillId="23" borderId="48" xfId="0" applyNumberFormat="1" applyFont="1" applyFill="1" applyBorder="1" applyAlignment="1" applyProtection="1">
      <alignment vertical="center"/>
      <protection hidden="1"/>
    </xf>
    <xf numFmtId="4" fontId="18" fillId="21" borderId="48" xfId="0" applyNumberFormat="1" applyFont="1" applyFill="1" applyBorder="1" applyAlignment="1" applyProtection="1">
      <alignment vertical="center"/>
      <protection hidden="1"/>
    </xf>
    <xf numFmtId="3" fontId="18" fillId="21" borderId="48" xfId="0" applyNumberFormat="1" applyFont="1" applyFill="1" applyBorder="1" applyAlignment="1" applyProtection="1">
      <alignment vertical="center" wrapText="1"/>
      <protection hidden="1"/>
    </xf>
    <xf numFmtId="4" fontId="17" fillId="24" borderId="48" xfId="0" applyNumberFormat="1" applyFont="1" applyFill="1" applyBorder="1" applyAlignment="1" applyProtection="1">
      <alignment vertical="center"/>
      <protection hidden="1"/>
    </xf>
    <xf numFmtId="0" fontId="0" fillId="0" borderId="51" xfId="0" applyBorder="1" applyProtection="1">
      <protection hidden="1"/>
    </xf>
    <xf numFmtId="0" fontId="0" fillId="0" borderId="52" xfId="0" applyBorder="1" applyProtection="1">
      <protection hidden="1"/>
    </xf>
    <xf numFmtId="0" fontId="0" fillId="0" borderId="53" xfId="0" applyBorder="1" applyProtection="1">
      <protection hidden="1"/>
    </xf>
    <xf numFmtId="0" fontId="0" fillId="0" borderId="54" xfId="0" applyBorder="1" applyProtection="1">
      <protection hidden="1"/>
    </xf>
    <xf numFmtId="0" fontId="0" fillId="0" borderId="55" xfId="0" applyBorder="1" applyProtection="1">
      <protection hidden="1"/>
    </xf>
    <xf numFmtId="0" fontId="15" fillId="0" borderId="55" xfId="0" applyFont="1" applyBorder="1" applyAlignment="1" applyProtection="1">
      <alignment vertical="center"/>
      <protection hidden="1"/>
    </xf>
    <xf numFmtId="0" fontId="16" fillId="0" borderId="54" xfId="0" applyFont="1" applyBorder="1" applyAlignment="1" applyProtection="1">
      <alignment horizontal="center" vertical="center" wrapText="1"/>
      <protection hidden="1"/>
    </xf>
    <xf numFmtId="0" fontId="16" fillId="0" borderId="55" xfId="0" applyFont="1" applyBorder="1" applyAlignment="1" applyProtection="1">
      <alignment horizontal="center" vertical="center" wrapText="1"/>
      <protection hidden="1"/>
    </xf>
    <xf numFmtId="0" fontId="0" fillId="0" borderId="54" xfId="0" applyBorder="1" applyAlignment="1" applyProtection="1">
      <alignment vertical="center"/>
      <protection hidden="1"/>
    </xf>
    <xf numFmtId="0" fontId="0" fillId="0" borderId="55" xfId="0" applyBorder="1" applyAlignment="1" applyProtection="1">
      <alignment vertical="center"/>
      <protection hidden="1"/>
    </xf>
    <xf numFmtId="0" fontId="0" fillId="0" borderId="54" xfId="0" applyBorder="1" applyAlignment="1" applyProtection="1">
      <alignment wrapText="1"/>
      <protection hidden="1"/>
    </xf>
    <xf numFmtId="0" fontId="0" fillId="0" borderId="55" xfId="0" applyBorder="1" applyAlignment="1" applyProtection="1">
      <alignment wrapText="1"/>
      <protection hidden="1"/>
    </xf>
    <xf numFmtId="0" fontId="0" fillId="0" borderId="56" xfId="0" applyBorder="1" applyProtection="1">
      <protection hidden="1"/>
    </xf>
    <xf numFmtId="0" fontId="0" fillId="0" borderId="57" xfId="0" applyBorder="1" applyProtection="1">
      <protection hidden="1"/>
    </xf>
    <xf numFmtId="0" fontId="0" fillId="0" borderId="58" xfId="0" applyBorder="1" applyProtection="1">
      <protection hidden="1"/>
    </xf>
    <xf numFmtId="49" fontId="16" fillId="4" borderId="26" xfId="0" applyNumberFormat="1" applyFont="1" applyFill="1" applyBorder="1" applyAlignment="1">
      <alignment vertical="center" wrapText="1"/>
    </xf>
    <xf numFmtId="166" fontId="16" fillId="4" borderId="9" xfId="0" applyNumberFormat="1" applyFont="1" applyFill="1" applyBorder="1" applyAlignment="1">
      <alignment vertical="center" wrapText="1"/>
    </xf>
    <xf numFmtId="164" fontId="16" fillId="4" borderId="9" xfId="0" applyNumberFormat="1" applyFont="1" applyFill="1" applyBorder="1" applyAlignment="1">
      <alignment vertical="center" wrapText="1"/>
    </xf>
    <xf numFmtId="166" fontId="16" fillId="4" borderId="26" xfId="0" applyNumberFormat="1" applyFont="1" applyFill="1" applyBorder="1" applyAlignment="1">
      <alignment vertical="center" wrapText="1"/>
    </xf>
    <xf numFmtId="0" fontId="4" fillId="26" borderId="5" xfId="0" applyFont="1" applyFill="1" applyBorder="1" applyAlignment="1">
      <alignment horizontal="right" vertical="center"/>
    </xf>
    <xf numFmtId="0" fontId="8" fillId="26" borderId="5" xfId="0" applyFont="1" applyFill="1" applyBorder="1" applyAlignment="1">
      <alignment horizontal="right" vertical="center"/>
    </xf>
    <xf numFmtId="0" fontId="6" fillId="26" borderId="0" xfId="0" applyFont="1" applyFill="1" applyAlignment="1">
      <alignment vertical="center"/>
    </xf>
    <xf numFmtId="0" fontId="6" fillId="26" borderId="0" xfId="0" applyFont="1" applyFill="1" applyAlignment="1">
      <alignment horizontal="center" vertical="center"/>
    </xf>
    <xf numFmtId="0" fontId="5" fillId="26" borderId="0" xfId="0" applyFont="1" applyFill="1" applyAlignment="1">
      <alignment horizontal="center" vertical="center" wrapText="1"/>
    </xf>
    <xf numFmtId="0" fontId="3" fillId="26" borderId="0" xfId="0" applyFont="1" applyFill="1" applyAlignment="1">
      <alignment horizontal="center" vertical="center" wrapText="1"/>
    </xf>
    <xf numFmtId="0" fontId="0" fillId="27" borderId="27" xfId="0" applyFill="1" applyBorder="1" applyAlignment="1">
      <alignment horizontal="right"/>
    </xf>
    <xf numFmtId="0" fontId="0" fillId="27" borderId="22" xfId="0" applyFill="1" applyBorder="1" applyAlignment="1">
      <alignment horizontal="right"/>
    </xf>
    <xf numFmtId="0" fontId="0" fillId="27" borderId="32" xfId="0" applyFill="1" applyBorder="1" applyAlignment="1">
      <alignment horizontal="right"/>
    </xf>
    <xf numFmtId="165" fontId="0" fillId="27" borderId="29" xfId="1" applyNumberFormat="1" applyFont="1" applyFill="1" applyBorder="1" applyProtection="1">
      <protection hidden="1"/>
    </xf>
    <xf numFmtId="165" fontId="0" fillId="27" borderId="25" xfId="1" applyNumberFormat="1" applyFont="1" applyFill="1" applyBorder="1" applyProtection="1">
      <protection hidden="1"/>
    </xf>
    <xf numFmtId="165" fontId="0" fillId="27" borderId="36" xfId="1" applyNumberFormat="1" applyFont="1" applyFill="1" applyBorder="1" applyProtection="1">
      <protection hidden="1"/>
    </xf>
    <xf numFmtId="0" fontId="3" fillId="26" borderId="12" xfId="0" applyFont="1" applyFill="1" applyBorder="1" applyAlignment="1">
      <alignment horizontal="center" vertical="center" wrapText="1"/>
    </xf>
    <xf numFmtId="0" fontId="6" fillId="26" borderId="12" xfId="0" applyFont="1" applyFill="1" applyBorder="1" applyAlignment="1">
      <alignment vertical="center"/>
    </xf>
    <xf numFmtId="49" fontId="13" fillId="28" borderId="0" xfId="0" applyNumberFormat="1" applyFont="1" applyFill="1" applyAlignment="1">
      <alignment horizontal="center" vertical="center" wrapText="1"/>
    </xf>
    <xf numFmtId="164" fontId="6" fillId="26" borderId="0" xfId="0" applyNumberFormat="1" applyFont="1" applyFill="1" applyAlignment="1">
      <alignment vertical="center"/>
    </xf>
    <xf numFmtId="4" fontId="0" fillId="27" borderId="37" xfId="0" applyNumberFormat="1" applyFill="1" applyBorder="1" applyAlignment="1" applyProtection="1">
      <alignment horizontal="right"/>
      <protection hidden="1"/>
    </xf>
    <xf numFmtId="4" fontId="0" fillId="27" borderId="30" xfId="0" applyNumberFormat="1" applyFill="1" applyBorder="1" applyAlignment="1" applyProtection="1">
      <alignment horizontal="right"/>
      <protection hidden="1"/>
    </xf>
    <xf numFmtId="4" fontId="0" fillId="27" borderId="33" xfId="0" applyNumberFormat="1" applyFill="1" applyBorder="1" applyAlignment="1" applyProtection="1">
      <alignment horizontal="right"/>
      <protection hidden="1"/>
    </xf>
    <xf numFmtId="0" fontId="24" fillId="2" borderId="0" xfId="0" applyFont="1" applyFill="1"/>
    <xf numFmtId="0" fontId="25" fillId="26" borderId="1" xfId="0" applyFont="1" applyFill="1" applyBorder="1" applyAlignment="1">
      <alignment horizontal="right" vertical="center"/>
    </xf>
    <xf numFmtId="0" fontId="24" fillId="26" borderId="2" xfId="0" applyFont="1" applyFill="1" applyBorder="1"/>
    <xf numFmtId="0" fontId="24" fillId="26" borderId="2" xfId="0" applyFont="1" applyFill="1" applyBorder="1" applyAlignment="1">
      <alignment horizontal="center" vertical="center"/>
    </xf>
    <xf numFmtId="0" fontId="24" fillId="26" borderId="3" xfId="0" applyFont="1" applyFill="1" applyBorder="1" applyAlignment="1">
      <alignment horizontal="center" vertical="center"/>
    </xf>
    <xf numFmtId="0" fontId="26" fillId="2" borderId="0" xfId="0" applyFont="1" applyFill="1"/>
    <xf numFmtId="0" fontId="1" fillId="2" borderId="0" xfId="0" applyFont="1" applyFill="1"/>
    <xf numFmtId="0" fontId="25" fillId="19" borderId="1" xfId="0" applyFont="1" applyFill="1" applyBorder="1" applyAlignment="1">
      <alignment horizontal="center" vertical="center"/>
    </xf>
    <xf numFmtId="0" fontId="24" fillId="19" borderId="2" xfId="0" applyFont="1" applyFill="1" applyBorder="1"/>
    <xf numFmtId="0" fontId="1" fillId="19" borderId="2" xfId="0" applyFont="1" applyFill="1" applyBorder="1"/>
    <xf numFmtId="0" fontId="1" fillId="19" borderId="3" xfId="0" applyFont="1" applyFill="1" applyBorder="1" applyAlignment="1">
      <alignment horizontal="center"/>
    </xf>
    <xf numFmtId="0" fontId="24" fillId="19" borderId="2" xfId="0" applyFont="1" applyFill="1" applyBorder="1" applyAlignment="1">
      <alignment horizontal="center"/>
    </xf>
    <xf numFmtId="0" fontId="1" fillId="19" borderId="6" xfId="0" applyFont="1" applyFill="1" applyBorder="1" applyAlignment="1">
      <alignment horizontal="center"/>
    </xf>
    <xf numFmtId="0" fontId="25" fillId="15" borderId="1" xfId="0" applyFont="1" applyFill="1" applyBorder="1" applyAlignment="1">
      <alignment horizontal="right" vertical="center"/>
    </xf>
    <xf numFmtId="0" fontId="24" fillId="15" borderId="2" xfId="0" applyFont="1" applyFill="1" applyBorder="1"/>
    <xf numFmtId="0" fontId="24" fillId="15" borderId="2" xfId="0" applyFont="1" applyFill="1" applyBorder="1" applyAlignment="1">
      <alignment horizontal="center" vertical="center"/>
    </xf>
    <xf numFmtId="0" fontId="24" fillId="15" borderId="3" xfId="0" applyFont="1" applyFill="1" applyBorder="1" applyAlignment="1">
      <alignment horizontal="center" vertical="center"/>
    </xf>
    <xf numFmtId="0" fontId="25" fillId="8" borderId="1" xfId="0" applyFont="1" applyFill="1" applyBorder="1" applyAlignment="1">
      <alignment horizontal="right" vertical="center"/>
    </xf>
    <xf numFmtId="0" fontId="24" fillId="8" borderId="2" xfId="0" applyFont="1" applyFill="1" applyBorder="1"/>
    <xf numFmtId="0" fontId="24" fillId="8" borderId="2" xfId="0" applyFont="1" applyFill="1" applyBorder="1" applyAlignment="1">
      <alignment horizontal="center" vertical="center"/>
    </xf>
    <xf numFmtId="0" fontId="24" fillId="8" borderId="3" xfId="0" applyFont="1" applyFill="1" applyBorder="1" applyAlignment="1">
      <alignment horizontal="center" vertical="center"/>
    </xf>
    <xf numFmtId="0" fontId="13" fillId="8" borderId="6" xfId="0" applyFont="1" applyFill="1" applyBorder="1" applyAlignment="1">
      <alignment horizontal="center" vertical="center"/>
    </xf>
    <xf numFmtId="0" fontId="25" fillId="3" borderId="1" xfId="0" applyFont="1" applyFill="1" applyBorder="1" applyAlignment="1">
      <alignment horizontal="center" vertical="center"/>
    </xf>
    <xf numFmtId="0" fontId="24" fillId="3" borderId="2" xfId="0" applyFont="1" applyFill="1" applyBorder="1"/>
    <xf numFmtId="0" fontId="1" fillId="3" borderId="2" xfId="0" applyFont="1" applyFill="1" applyBorder="1"/>
    <xf numFmtId="0" fontId="1" fillId="3" borderId="3" xfId="0" applyFont="1" applyFill="1" applyBorder="1" applyAlignment="1">
      <alignment horizontal="center"/>
    </xf>
    <xf numFmtId="0" fontId="24" fillId="3" borderId="2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center"/>
    </xf>
    <xf numFmtId="4" fontId="0" fillId="6" borderId="35" xfId="0" applyNumberFormat="1" applyFill="1" applyBorder="1" applyProtection="1">
      <protection hidden="1"/>
    </xf>
    <xf numFmtId="4" fontId="0" fillId="14" borderId="38" xfId="0" applyNumberFormat="1" applyFill="1" applyBorder="1" applyProtection="1">
      <protection hidden="1"/>
    </xf>
    <xf numFmtId="4" fontId="0" fillId="14" borderId="35" xfId="0" applyNumberFormat="1" applyFill="1" applyBorder="1" applyProtection="1">
      <protection hidden="1"/>
    </xf>
    <xf numFmtId="4" fontId="0" fillId="21" borderId="35" xfId="0" applyNumberFormat="1" applyFill="1" applyBorder="1" applyProtection="1">
      <protection hidden="1"/>
    </xf>
    <xf numFmtId="4" fontId="0" fillId="21" borderId="33" xfId="0" applyNumberFormat="1" applyFill="1" applyBorder="1" applyProtection="1">
      <protection hidden="1"/>
    </xf>
    <xf numFmtId="4" fontId="0" fillId="10" borderId="28" xfId="0" applyNumberFormat="1" applyFill="1" applyBorder="1" applyAlignment="1" applyProtection="1">
      <alignment horizontal="center"/>
      <protection hidden="1"/>
    </xf>
    <xf numFmtId="4" fontId="0" fillId="10" borderId="23" xfId="0" applyNumberFormat="1" applyFill="1" applyBorder="1" applyAlignment="1" applyProtection="1">
      <alignment horizontal="center"/>
      <protection hidden="1"/>
    </xf>
    <xf numFmtId="4" fontId="0" fillId="10" borderId="35" xfId="0" applyNumberFormat="1" applyFill="1" applyBorder="1" applyAlignment="1" applyProtection="1">
      <alignment horizontal="center"/>
      <protection hidden="1"/>
    </xf>
    <xf numFmtId="4" fontId="0" fillId="10" borderId="28" xfId="0" applyNumberFormat="1" applyFill="1" applyBorder="1" applyAlignment="1" applyProtection="1">
      <alignment horizontal="right"/>
      <protection hidden="1"/>
    </xf>
    <xf numFmtId="4" fontId="0" fillId="10" borderId="23" xfId="0" applyNumberFormat="1" applyFill="1" applyBorder="1" applyAlignment="1" applyProtection="1">
      <alignment horizontal="right"/>
      <protection hidden="1"/>
    </xf>
    <xf numFmtId="4" fontId="0" fillId="10" borderId="35" xfId="0" applyNumberFormat="1" applyFill="1" applyBorder="1" applyAlignment="1" applyProtection="1">
      <alignment horizontal="right"/>
      <protection hidden="1"/>
    </xf>
    <xf numFmtId="165" fontId="0" fillId="10" borderId="28" xfId="0" applyNumberFormat="1" applyFill="1" applyBorder="1" applyAlignment="1" applyProtection="1">
      <alignment horizontal="center"/>
      <protection hidden="1"/>
    </xf>
    <xf numFmtId="0" fontId="0" fillId="0" borderId="20" xfId="0" applyBorder="1" applyAlignment="1" applyProtection="1">
      <alignment horizontal="left"/>
      <protection locked="0"/>
    </xf>
    <xf numFmtId="0" fontId="0" fillId="0" borderId="31" xfId="0" applyBorder="1" applyAlignment="1" applyProtection="1">
      <alignment horizontal="left"/>
      <protection locked="0"/>
    </xf>
    <xf numFmtId="0" fontId="0" fillId="0" borderId="34" xfId="0" applyBorder="1" applyAlignment="1" applyProtection="1">
      <alignment horizontal="left"/>
      <protection locked="0"/>
    </xf>
    <xf numFmtId="0" fontId="23" fillId="0" borderId="0" xfId="0" applyFont="1"/>
    <xf numFmtId="0" fontId="0" fillId="0" borderId="60" xfId="0" applyBorder="1" applyAlignment="1" applyProtection="1">
      <alignment horizontal="left"/>
      <protection locked="0"/>
    </xf>
    <xf numFmtId="167" fontId="12" fillId="0" borderId="17" xfId="0" applyNumberFormat="1" applyFont="1" applyBorder="1" applyAlignment="1">
      <alignment horizontal="center" vertical="center"/>
    </xf>
    <xf numFmtId="167" fontId="0" fillId="0" borderId="17" xfId="0" applyNumberFormat="1" applyBorder="1"/>
    <xf numFmtId="167" fontId="11" fillId="0" borderId="17" xfId="0" applyNumberFormat="1" applyFont="1" applyBorder="1" applyAlignment="1">
      <alignment horizontal="center" vertical="center"/>
    </xf>
    <xf numFmtId="49" fontId="1" fillId="21" borderId="16" xfId="0" applyNumberFormat="1" applyFont="1" applyFill="1" applyBorder="1" applyAlignment="1">
      <alignment horizontal="center" vertical="center" wrapText="1"/>
    </xf>
    <xf numFmtId="4" fontId="0" fillId="21" borderId="28" xfId="0" applyNumberFormat="1" applyFill="1" applyBorder="1" applyProtection="1">
      <protection hidden="1"/>
    </xf>
    <xf numFmtId="4" fontId="0" fillId="21" borderId="23" xfId="0" applyNumberFormat="1" applyFill="1" applyBorder="1" applyProtection="1">
      <protection hidden="1"/>
    </xf>
    <xf numFmtId="0" fontId="0" fillId="10" borderId="28" xfId="0" applyFill="1" applyBorder="1" applyAlignment="1" applyProtection="1">
      <alignment horizontal="center"/>
      <protection hidden="1"/>
    </xf>
    <xf numFmtId="0" fontId="0" fillId="10" borderId="23" xfId="0" applyFill="1" applyBorder="1" applyAlignment="1" applyProtection="1">
      <alignment horizontal="center"/>
      <protection hidden="1"/>
    </xf>
    <xf numFmtId="165" fontId="0" fillId="10" borderId="23" xfId="0" applyNumberFormat="1" applyFill="1" applyBorder="1" applyAlignment="1" applyProtection="1">
      <alignment horizontal="center"/>
      <protection hidden="1"/>
    </xf>
    <xf numFmtId="0" fontId="0" fillId="10" borderId="35" xfId="0" applyFill="1" applyBorder="1" applyAlignment="1" applyProtection="1">
      <alignment horizontal="center"/>
      <protection hidden="1"/>
    </xf>
    <xf numFmtId="165" fontId="0" fillId="10" borderId="35" xfId="0" applyNumberFormat="1" applyFill="1" applyBorder="1" applyAlignment="1" applyProtection="1">
      <alignment horizontal="center"/>
      <protection hidden="1"/>
    </xf>
    <xf numFmtId="4" fontId="0" fillId="16" borderId="28" xfId="0" applyNumberFormat="1" applyFill="1" applyBorder="1" applyAlignment="1" applyProtection="1">
      <alignment horizontal="center"/>
      <protection hidden="1"/>
    </xf>
    <xf numFmtId="4" fontId="0" fillId="16" borderId="23" xfId="0" applyNumberFormat="1" applyFill="1" applyBorder="1" applyAlignment="1" applyProtection="1">
      <alignment horizontal="center"/>
      <protection hidden="1"/>
    </xf>
    <xf numFmtId="4" fontId="0" fillId="16" borderId="35" xfId="0" applyNumberFormat="1" applyFill="1" applyBorder="1" applyAlignment="1" applyProtection="1">
      <alignment horizontal="center"/>
      <protection hidden="1"/>
    </xf>
    <xf numFmtId="164" fontId="0" fillId="21" borderId="29" xfId="0" applyNumberFormat="1" applyFill="1" applyBorder="1" applyProtection="1">
      <protection hidden="1"/>
    </xf>
    <xf numFmtId="164" fontId="0" fillId="21" borderId="39" xfId="0" applyNumberFormat="1" applyFill="1" applyBorder="1" applyProtection="1">
      <protection hidden="1"/>
    </xf>
    <xf numFmtId="0" fontId="0" fillId="27" borderId="28" xfId="0" applyFill="1" applyBorder="1" applyAlignment="1" applyProtection="1">
      <alignment horizontal="center"/>
      <protection hidden="1"/>
    </xf>
    <xf numFmtId="165" fontId="0" fillId="27" borderId="28" xfId="0" applyNumberFormat="1" applyFill="1" applyBorder="1" applyAlignment="1" applyProtection="1">
      <alignment horizontal="center"/>
      <protection hidden="1"/>
    </xf>
    <xf numFmtId="4" fontId="0" fillId="27" borderId="28" xfId="0" applyNumberFormat="1" applyFill="1" applyBorder="1" applyAlignment="1" applyProtection="1">
      <alignment horizontal="center"/>
      <protection hidden="1"/>
    </xf>
    <xf numFmtId="0" fontId="0" fillId="27" borderId="23" xfId="0" applyFill="1" applyBorder="1" applyAlignment="1" applyProtection="1">
      <alignment horizontal="center"/>
      <protection hidden="1"/>
    </xf>
    <xf numFmtId="165" fontId="0" fillId="27" borderId="23" xfId="0" applyNumberFormat="1" applyFill="1" applyBorder="1" applyAlignment="1" applyProtection="1">
      <alignment horizontal="center"/>
      <protection hidden="1"/>
    </xf>
    <xf numFmtId="4" fontId="0" fillId="27" borderId="23" xfId="0" applyNumberFormat="1" applyFill="1" applyBorder="1" applyAlignment="1" applyProtection="1">
      <alignment horizontal="center"/>
      <protection hidden="1"/>
    </xf>
    <xf numFmtId="0" fontId="0" fillId="27" borderId="35" xfId="0" applyFill="1" applyBorder="1" applyAlignment="1" applyProtection="1">
      <alignment horizontal="center"/>
      <protection hidden="1"/>
    </xf>
    <xf numFmtId="165" fontId="0" fillId="27" borderId="35" xfId="0" applyNumberFormat="1" applyFill="1" applyBorder="1" applyAlignment="1" applyProtection="1">
      <alignment horizontal="center"/>
      <protection hidden="1"/>
    </xf>
    <xf numFmtId="4" fontId="0" fillId="27" borderId="35" xfId="0" applyNumberFormat="1" applyFill="1" applyBorder="1" applyAlignment="1" applyProtection="1">
      <alignment horizontal="center"/>
      <protection hidden="1"/>
    </xf>
    <xf numFmtId="0" fontId="20" fillId="22" borderId="54" xfId="0" applyFont="1" applyFill="1" applyBorder="1" applyAlignment="1" applyProtection="1">
      <alignment horizontal="center" vertical="top"/>
      <protection hidden="1"/>
    </xf>
    <xf numFmtId="0" fontId="20" fillId="22" borderId="0" xfId="0" applyFont="1" applyFill="1" applyAlignment="1" applyProtection="1">
      <alignment horizontal="center" vertical="top"/>
      <protection hidden="1"/>
    </xf>
    <xf numFmtId="0" fontId="20" fillId="22" borderId="55" xfId="0" applyFont="1" applyFill="1" applyBorder="1" applyAlignment="1" applyProtection="1">
      <alignment horizontal="center" vertical="top"/>
      <protection hidden="1"/>
    </xf>
    <xf numFmtId="0" fontId="21" fillId="0" borderId="0" xfId="0" applyFont="1" applyAlignment="1" applyProtection="1">
      <alignment horizontal="center" vertical="center"/>
      <protection hidden="1"/>
    </xf>
    <xf numFmtId="0" fontId="22" fillId="0" borderId="0" xfId="0" applyFont="1" applyAlignment="1" applyProtection="1">
      <alignment horizontal="center" vertical="center"/>
      <protection hidden="1"/>
    </xf>
    <xf numFmtId="0" fontId="7" fillId="25" borderId="43" xfId="0" applyFont="1" applyFill="1" applyBorder="1" applyAlignment="1" applyProtection="1">
      <alignment horizontal="left"/>
      <protection hidden="1"/>
    </xf>
    <xf numFmtId="0" fontId="7" fillId="25" borderId="0" xfId="0" applyFont="1" applyFill="1" applyAlignment="1" applyProtection="1">
      <alignment horizontal="left"/>
      <protection hidden="1"/>
    </xf>
    <xf numFmtId="0" fontId="7" fillId="25" borderId="44" xfId="0" applyFont="1" applyFill="1" applyBorder="1" applyAlignment="1" applyProtection="1">
      <alignment horizontal="left"/>
      <protection hidden="1"/>
    </xf>
    <xf numFmtId="0" fontId="19" fillId="25" borderId="43" xfId="0" applyFont="1" applyFill="1" applyBorder="1" applyAlignment="1" applyProtection="1">
      <alignment horizontal="left" vertical="center"/>
      <protection hidden="1"/>
    </xf>
    <xf numFmtId="0" fontId="19" fillId="25" borderId="0" xfId="0" applyFont="1" applyFill="1" applyAlignment="1" applyProtection="1">
      <alignment horizontal="left" vertical="center"/>
      <protection hidden="1"/>
    </xf>
    <xf numFmtId="0" fontId="19" fillId="25" borderId="44" xfId="0" applyFont="1" applyFill="1" applyBorder="1" applyAlignment="1" applyProtection="1">
      <alignment horizontal="left" vertical="center"/>
      <protection hidden="1"/>
    </xf>
    <xf numFmtId="0" fontId="19" fillId="25" borderId="43" xfId="0" applyFont="1" applyFill="1" applyBorder="1" applyAlignment="1" applyProtection="1">
      <alignment horizontal="left"/>
      <protection hidden="1"/>
    </xf>
    <xf numFmtId="0" fontId="19" fillId="25" borderId="0" xfId="0" applyFont="1" applyFill="1" applyAlignment="1" applyProtection="1">
      <alignment horizontal="left"/>
      <protection hidden="1"/>
    </xf>
    <xf numFmtId="0" fontId="19" fillId="25" borderId="44" xfId="0" applyFont="1" applyFill="1" applyBorder="1" applyAlignment="1" applyProtection="1">
      <alignment horizontal="left"/>
      <protection hidden="1"/>
    </xf>
    <xf numFmtId="0" fontId="0" fillId="0" borderId="30" xfId="0" applyBorder="1" applyAlignment="1" applyProtection="1">
      <alignment horizontal="left"/>
      <protection locked="0"/>
    </xf>
    <xf numFmtId="0" fontId="0" fillId="0" borderId="31" xfId="0" applyBorder="1" applyAlignment="1" applyProtection="1">
      <alignment horizontal="left"/>
      <protection locked="0"/>
    </xf>
    <xf numFmtId="0" fontId="5" fillId="5" borderId="6" xfId="0" applyFont="1" applyFill="1" applyBorder="1" applyAlignment="1">
      <alignment horizontal="center" vertical="center" wrapText="1"/>
    </xf>
    <xf numFmtId="0" fontId="5" fillId="5" borderId="11" xfId="0" applyFont="1" applyFill="1" applyBorder="1" applyAlignment="1">
      <alignment horizontal="center" vertical="center" wrapText="1"/>
    </xf>
    <xf numFmtId="0" fontId="5" fillId="5" borderId="13" xfId="0" applyFont="1" applyFill="1" applyBorder="1" applyAlignment="1">
      <alignment horizontal="center" vertical="center" wrapText="1"/>
    </xf>
    <xf numFmtId="0" fontId="6" fillId="4" borderId="7" xfId="0" applyFont="1" applyFill="1" applyBorder="1" applyAlignment="1">
      <alignment horizontal="right" vertical="center"/>
    </xf>
    <xf numFmtId="0" fontId="6" fillId="4" borderId="8" xfId="0" applyFont="1" applyFill="1" applyBorder="1" applyAlignment="1">
      <alignment horizontal="right" vertical="center"/>
    </xf>
    <xf numFmtId="3" fontId="1" fillId="3" borderId="6" xfId="0" applyNumberFormat="1" applyFont="1" applyFill="1" applyBorder="1" applyAlignment="1">
      <alignment horizontal="center" wrapText="1"/>
    </xf>
    <xf numFmtId="3" fontId="1" fillId="3" borderId="11" xfId="0" applyNumberFormat="1" applyFont="1" applyFill="1" applyBorder="1" applyAlignment="1">
      <alignment horizontal="center" wrapText="1"/>
    </xf>
    <xf numFmtId="3" fontId="1" fillId="3" borderId="14" xfId="0" applyNumberFormat="1" applyFont="1" applyFill="1" applyBorder="1" applyAlignment="1">
      <alignment horizontal="center" wrapText="1"/>
    </xf>
    <xf numFmtId="0" fontId="1" fillId="3" borderId="12" xfId="0" applyFont="1" applyFill="1" applyBorder="1" applyAlignment="1">
      <alignment horizontal="center" vertical="center" wrapText="1"/>
    </xf>
    <xf numFmtId="0" fontId="1" fillId="3" borderId="17" xfId="0" applyFont="1" applyFill="1" applyBorder="1" applyAlignment="1">
      <alignment horizontal="center" vertical="center" wrapText="1"/>
    </xf>
    <xf numFmtId="0" fontId="0" fillId="0" borderId="37" xfId="0" applyBorder="1" applyAlignment="1" applyProtection="1">
      <alignment horizontal="left"/>
      <protection locked="0"/>
    </xf>
    <xf numFmtId="0" fontId="0" fillId="0" borderId="59" xfId="0" applyBorder="1" applyAlignment="1" applyProtection="1">
      <alignment horizontal="left"/>
      <protection locked="0"/>
    </xf>
    <xf numFmtId="0" fontId="13" fillId="3" borderId="0" xfId="0" applyFont="1" applyFill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1" fillId="3" borderId="11" xfId="0" applyFont="1" applyFill="1" applyBorder="1" applyAlignment="1">
      <alignment horizontal="center" vertical="center" wrapText="1"/>
    </xf>
    <xf numFmtId="0" fontId="1" fillId="3" borderId="13" xfId="0" applyFont="1" applyFill="1" applyBorder="1" applyAlignment="1">
      <alignment horizontal="center" vertical="center" wrapText="1"/>
    </xf>
    <xf numFmtId="0" fontId="1" fillId="3" borderId="16" xfId="0" applyFont="1" applyFill="1" applyBorder="1" applyAlignment="1">
      <alignment horizontal="center" vertical="center" wrapText="1"/>
    </xf>
    <xf numFmtId="0" fontId="0" fillId="0" borderId="33" xfId="0" applyBorder="1" applyAlignment="1" applyProtection="1">
      <alignment horizontal="left"/>
      <protection locked="0"/>
    </xf>
    <xf numFmtId="0" fontId="0" fillId="0" borderId="34" xfId="0" applyBorder="1" applyAlignment="1" applyProtection="1">
      <alignment horizontal="left"/>
      <protection locked="0"/>
    </xf>
    <xf numFmtId="0" fontId="0" fillId="0" borderId="30" xfId="0" applyBorder="1" applyAlignment="1" applyProtection="1">
      <alignment horizontal="center"/>
      <protection locked="0"/>
    </xf>
    <xf numFmtId="0" fontId="0" fillId="0" borderId="31" xfId="0" applyBorder="1" applyAlignment="1" applyProtection="1">
      <alignment horizontal="center"/>
      <protection locked="0"/>
    </xf>
    <xf numFmtId="0" fontId="0" fillId="0" borderId="33" xfId="0" applyBorder="1" applyAlignment="1" applyProtection="1">
      <alignment horizontal="center"/>
      <protection locked="0"/>
    </xf>
    <xf numFmtId="0" fontId="0" fillId="0" borderId="34" xfId="0" applyBorder="1" applyAlignment="1" applyProtection="1">
      <alignment horizontal="center"/>
      <protection locked="0"/>
    </xf>
    <xf numFmtId="0" fontId="13" fillId="8" borderId="0" xfId="0" applyFont="1" applyFill="1" applyAlignment="1">
      <alignment horizontal="center" vertical="center" wrapText="1"/>
    </xf>
    <xf numFmtId="0" fontId="0" fillId="0" borderId="61" xfId="0" applyBorder="1" applyAlignment="1" applyProtection="1">
      <alignment horizontal="center"/>
      <protection locked="0"/>
    </xf>
    <xf numFmtId="0" fontId="0" fillId="0" borderId="62" xfId="0" applyBorder="1" applyAlignment="1" applyProtection="1">
      <alignment horizontal="center"/>
      <protection locked="0"/>
    </xf>
    <xf numFmtId="0" fontId="5" fillId="9" borderId="6" xfId="0" applyFont="1" applyFill="1" applyBorder="1" applyAlignment="1">
      <alignment horizontal="center" vertical="center" wrapText="1"/>
    </xf>
    <xf numFmtId="0" fontId="5" fillId="9" borderId="11" xfId="0" applyFont="1" applyFill="1" applyBorder="1" applyAlignment="1">
      <alignment horizontal="center" vertical="center" wrapText="1"/>
    </xf>
    <xf numFmtId="0" fontId="5" fillId="9" borderId="13" xfId="0" applyFont="1" applyFill="1" applyBorder="1" applyAlignment="1">
      <alignment horizontal="center" vertical="center" wrapText="1"/>
    </xf>
    <xf numFmtId="0" fontId="13" fillId="8" borderId="12" xfId="0" applyFont="1" applyFill="1" applyBorder="1" applyAlignment="1">
      <alignment horizontal="center" vertical="center" wrapText="1"/>
    </xf>
    <xf numFmtId="0" fontId="6" fillId="4" borderId="7" xfId="0" applyFont="1" applyFill="1" applyBorder="1" applyAlignment="1">
      <alignment horizontal="center" vertical="center"/>
    </xf>
    <xf numFmtId="0" fontId="6" fillId="4" borderId="8" xfId="0" applyFont="1" applyFill="1" applyBorder="1" applyAlignment="1">
      <alignment horizontal="center" vertical="center"/>
    </xf>
    <xf numFmtId="0" fontId="6" fillId="4" borderId="9" xfId="0" applyFont="1" applyFill="1" applyBorder="1" applyAlignment="1">
      <alignment horizontal="center" vertical="center"/>
    </xf>
    <xf numFmtId="0" fontId="13" fillId="8" borderId="16" xfId="0" applyFont="1" applyFill="1" applyBorder="1" applyAlignment="1">
      <alignment horizontal="center" vertical="center" wrapText="1"/>
    </xf>
    <xf numFmtId="3" fontId="1" fillId="8" borderId="6" xfId="0" applyNumberFormat="1" applyFont="1" applyFill="1" applyBorder="1" applyAlignment="1">
      <alignment horizontal="center" vertical="center" wrapText="1"/>
    </xf>
    <xf numFmtId="3" fontId="1" fillId="8" borderId="11" xfId="0" applyNumberFormat="1" applyFont="1" applyFill="1" applyBorder="1" applyAlignment="1">
      <alignment horizontal="center" vertical="center" wrapText="1"/>
    </xf>
    <xf numFmtId="0" fontId="0" fillId="8" borderId="11" xfId="0" applyFill="1" applyBorder="1" applyAlignment="1">
      <alignment horizontal="center" vertical="center" wrapText="1"/>
    </xf>
    <xf numFmtId="0" fontId="0" fillId="8" borderId="13" xfId="0" applyFill="1" applyBorder="1" applyAlignment="1">
      <alignment horizontal="center" vertical="center" wrapText="1"/>
    </xf>
    <xf numFmtId="0" fontId="13" fillId="8" borderId="5" xfId="0" applyFont="1" applyFill="1" applyBorder="1" applyAlignment="1">
      <alignment horizontal="center" vertical="center" wrapText="1"/>
    </xf>
    <xf numFmtId="0" fontId="13" fillId="8" borderId="11" xfId="0" applyFont="1" applyFill="1" applyBorder="1" applyAlignment="1">
      <alignment horizontal="center" vertical="center" wrapText="1"/>
    </xf>
    <xf numFmtId="0" fontId="13" fillId="8" borderId="13" xfId="0" applyFont="1" applyFill="1" applyBorder="1" applyAlignment="1">
      <alignment horizontal="center" vertical="center" wrapText="1"/>
    </xf>
    <xf numFmtId="0" fontId="13" fillId="15" borderId="5" xfId="0" applyFont="1" applyFill="1" applyBorder="1" applyAlignment="1">
      <alignment horizontal="center" vertical="center" wrapText="1"/>
    </xf>
    <xf numFmtId="0" fontId="13" fillId="15" borderId="0" xfId="0" applyFont="1" applyFill="1" applyAlignment="1">
      <alignment horizontal="center" vertical="center" wrapText="1"/>
    </xf>
    <xf numFmtId="0" fontId="13" fillId="15" borderId="16" xfId="0" applyFont="1" applyFill="1" applyBorder="1" applyAlignment="1">
      <alignment horizontal="center" vertical="center" wrapText="1"/>
    </xf>
    <xf numFmtId="0" fontId="13" fillId="15" borderId="12" xfId="0" applyFont="1" applyFill="1" applyBorder="1" applyAlignment="1">
      <alignment horizontal="center" vertical="center" wrapText="1"/>
    </xf>
    <xf numFmtId="0" fontId="13" fillId="15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5" fillId="17" borderId="6" xfId="0" applyFont="1" applyFill="1" applyBorder="1" applyAlignment="1">
      <alignment horizontal="center" vertical="center" wrapText="1"/>
    </xf>
    <xf numFmtId="0" fontId="5" fillId="17" borderId="11" xfId="0" applyFont="1" applyFill="1" applyBorder="1" applyAlignment="1">
      <alignment horizontal="center" vertical="center" wrapText="1"/>
    </xf>
    <xf numFmtId="0" fontId="5" fillId="17" borderId="13" xfId="0" applyFont="1" applyFill="1" applyBorder="1" applyAlignment="1">
      <alignment horizontal="center" vertical="center" wrapText="1"/>
    </xf>
    <xf numFmtId="0" fontId="0" fillId="0" borderId="28" xfId="0" applyBorder="1" applyAlignment="1" applyProtection="1">
      <alignment horizontal="left"/>
      <protection locked="0"/>
    </xf>
    <xf numFmtId="0" fontId="1" fillId="19" borderId="12" xfId="0" applyFont="1" applyFill="1" applyBorder="1" applyAlignment="1">
      <alignment horizontal="center" vertical="center" wrapText="1"/>
    </xf>
    <xf numFmtId="0" fontId="1" fillId="19" borderId="17" xfId="0" applyFont="1" applyFill="1" applyBorder="1" applyAlignment="1">
      <alignment horizontal="center" vertical="center" wrapText="1"/>
    </xf>
    <xf numFmtId="0" fontId="5" fillId="20" borderId="6" xfId="0" applyFont="1" applyFill="1" applyBorder="1" applyAlignment="1">
      <alignment horizontal="center" vertical="center" wrapText="1"/>
    </xf>
    <xf numFmtId="0" fontId="5" fillId="20" borderId="11" xfId="0" applyFont="1" applyFill="1" applyBorder="1" applyAlignment="1">
      <alignment horizontal="center" vertical="center" wrapText="1"/>
    </xf>
    <xf numFmtId="0" fontId="5" fillId="20" borderId="13" xfId="0" applyFont="1" applyFill="1" applyBorder="1" applyAlignment="1">
      <alignment horizontal="center" vertical="center" wrapText="1"/>
    </xf>
    <xf numFmtId="3" fontId="1" fillId="19" borderId="6" xfId="0" applyNumberFormat="1" applyFont="1" applyFill="1" applyBorder="1" applyAlignment="1">
      <alignment horizontal="center" wrapText="1"/>
    </xf>
    <xf numFmtId="3" fontId="1" fillId="19" borderId="11" xfId="0" applyNumberFormat="1" applyFont="1" applyFill="1" applyBorder="1" applyAlignment="1">
      <alignment horizontal="center" wrapText="1"/>
    </xf>
    <xf numFmtId="3" fontId="1" fillId="19" borderId="14" xfId="0" applyNumberFormat="1" applyFont="1" applyFill="1" applyBorder="1" applyAlignment="1">
      <alignment horizontal="center" wrapText="1"/>
    </xf>
    <xf numFmtId="0" fontId="13" fillId="19" borderId="0" xfId="0" applyFont="1" applyFill="1" applyAlignment="1">
      <alignment horizontal="center" vertical="center" wrapText="1"/>
    </xf>
    <xf numFmtId="0" fontId="1" fillId="19" borderId="0" xfId="0" applyFont="1" applyFill="1" applyAlignment="1">
      <alignment horizontal="center" vertical="center" wrapText="1"/>
    </xf>
    <xf numFmtId="0" fontId="1" fillId="19" borderId="16" xfId="0" applyFont="1" applyFill="1" applyBorder="1" applyAlignment="1">
      <alignment horizontal="center" vertical="center" wrapText="1"/>
    </xf>
    <xf numFmtId="0" fontId="0" fillId="0" borderId="20" xfId="0" applyBorder="1" applyAlignment="1" applyProtection="1">
      <alignment horizontal="left"/>
      <protection locked="0"/>
    </xf>
    <xf numFmtId="0" fontId="13" fillId="26" borderId="0" xfId="0" applyFont="1" applyFill="1" applyAlignment="1">
      <alignment horizontal="center" vertical="center" wrapText="1"/>
    </xf>
    <xf numFmtId="0" fontId="13" fillId="26" borderId="12" xfId="0" applyFont="1" applyFill="1" applyBorder="1" applyAlignment="1">
      <alignment horizontal="center" vertical="center" wrapText="1"/>
    </xf>
    <xf numFmtId="0" fontId="13" fillId="26" borderId="17" xfId="0" applyFont="1" applyFill="1" applyBorder="1" applyAlignment="1">
      <alignment horizontal="center" vertical="center" wrapText="1"/>
    </xf>
    <xf numFmtId="0" fontId="13" fillId="26" borderId="11" xfId="0" applyFont="1" applyFill="1" applyBorder="1" applyAlignment="1">
      <alignment horizontal="center" vertical="center" wrapText="1"/>
    </xf>
    <xf numFmtId="0" fontId="13" fillId="26" borderId="13" xfId="0" applyFont="1" applyFill="1" applyBorder="1" applyAlignment="1">
      <alignment horizontal="center" vertical="center" wrapText="1"/>
    </xf>
    <xf numFmtId="0" fontId="13" fillId="26" borderId="16" xfId="0" applyFont="1" applyFill="1" applyBorder="1" applyAlignment="1">
      <alignment horizontal="center" vertical="center" wrapText="1"/>
    </xf>
    <xf numFmtId="0" fontId="5" fillId="27" borderId="6" xfId="0" applyFont="1" applyFill="1" applyBorder="1" applyAlignment="1">
      <alignment horizontal="center" vertical="center" wrapText="1"/>
    </xf>
    <xf numFmtId="0" fontId="5" fillId="27" borderId="11" xfId="0" applyFont="1" applyFill="1" applyBorder="1" applyAlignment="1">
      <alignment horizontal="center" vertical="center" wrapText="1"/>
    </xf>
    <xf numFmtId="0" fontId="5" fillId="27" borderId="13" xfId="0" applyFont="1" applyFill="1" applyBorder="1" applyAlignment="1">
      <alignment horizontal="center" vertical="center" wrapText="1"/>
    </xf>
    <xf numFmtId="0" fontId="13" fillId="26" borderId="5" xfId="0" applyFont="1" applyFill="1" applyBorder="1" applyAlignment="1">
      <alignment horizontal="center" vertical="center" wrapText="1"/>
    </xf>
    <xf numFmtId="0" fontId="9" fillId="7" borderId="0" xfId="0" applyFont="1" applyFill="1" applyAlignment="1">
      <alignment horizontal="center" vertical="center" wrapText="1"/>
    </xf>
    <xf numFmtId="0" fontId="9" fillId="12" borderId="0" xfId="0" applyFont="1" applyFill="1" applyAlignment="1">
      <alignment horizontal="center" vertical="center"/>
    </xf>
    <xf numFmtId="0" fontId="9" fillId="12" borderId="16" xfId="0" applyFont="1" applyFill="1" applyBorder="1" applyAlignment="1">
      <alignment horizontal="center" vertical="center"/>
    </xf>
  </cellXfs>
  <cellStyles count="2">
    <cellStyle name="Měna" xfId="1" builtinId="4"/>
    <cellStyle name="Normální" xfId="0" builtinId="0"/>
  </cellStyles>
  <dxfs count="21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E7E200"/>
      <color rgb="FFBDDEFF"/>
      <color rgb="FFFFC4A7"/>
      <color rgb="FFFF9966"/>
      <color rgb="FFFFE0D1"/>
      <color rgb="FFE8D1FF"/>
      <color rgb="FFCCCC00"/>
      <color rgb="FFCC99FF"/>
      <color rgb="FF99CCFF"/>
      <color rgb="FFFFFE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4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190500</xdr:colOff>
      <xdr:row>0</xdr:row>
      <xdr:rowOff>30480</xdr:rowOff>
    </xdr:from>
    <xdr:to>
      <xdr:col>1</xdr:col>
      <xdr:colOff>752475</xdr:colOff>
      <xdr:row>0</xdr:row>
      <xdr:rowOff>592455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7B07BC55-7252-CFF9-1A51-9FC5E00535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5280" y="30480"/>
          <a:ext cx="561975" cy="561975"/>
        </a:xfrm>
        <a:prstGeom prst="rect">
          <a:avLst/>
        </a:prstGeom>
      </xdr:spPr>
    </xdr:pic>
    <xdr:clientData/>
  </xdr:twoCellAnchor>
  <xdr:twoCellAnchor>
    <xdr:from>
      <xdr:col>5</xdr:col>
      <xdr:colOff>1013460</xdr:colOff>
      <xdr:row>0</xdr:row>
      <xdr:rowOff>144780</xdr:rowOff>
    </xdr:from>
    <xdr:to>
      <xdr:col>9</xdr:col>
      <xdr:colOff>1013460</xdr:colOff>
      <xdr:row>0</xdr:row>
      <xdr:rowOff>510540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5553FC85-5D9F-3E14-4958-73DE51A1B0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24300" y="144780"/>
          <a:ext cx="2560320" cy="3657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9</xdr:col>
      <xdr:colOff>106680</xdr:colOff>
      <xdr:row>39</xdr:row>
      <xdr:rowOff>114300</xdr:rowOff>
    </xdr:from>
    <xdr:to>
      <xdr:col>11</xdr:col>
      <xdr:colOff>0</xdr:colOff>
      <xdr:row>42</xdr:row>
      <xdr:rowOff>144780</xdr:rowOff>
    </xdr:to>
    <xdr:sp macro="" textlink="">
      <xdr:nvSpPr>
        <xdr:cNvPr id="6145" name="Textové pole 5">
          <a:extLst>
            <a:ext uri="{FF2B5EF4-FFF2-40B4-BE49-F238E27FC236}">
              <a16:creationId xmlns:a16="http://schemas.microsoft.com/office/drawing/2014/main" id="{38F58BE9-EEB4-D26F-F6AD-E5623F4A8120}"/>
            </a:ext>
          </a:extLst>
        </xdr:cNvPr>
        <xdr:cNvSpPr txBox="1">
          <a:spLocks noChangeArrowheads="1"/>
        </xdr:cNvSpPr>
      </xdr:nvSpPr>
      <xdr:spPr bwMode="auto">
        <a:xfrm>
          <a:off x="5593080" y="9159240"/>
          <a:ext cx="121920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cs-CZ" sz="1200" b="1" i="0" u="none" strike="noStrike" baseline="0">
              <a:solidFill>
                <a:srgbClr val="173271"/>
              </a:solidFill>
              <a:latin typeface="Montserrat"/>
            </a:rPr>
            <a:t>OPJAK.cz</a:t>
          </a:r>
          <a:endParaRPr lang="cs-CZ" sz="1100" b="0" i="0" u="none" strike="noStrike" baseline="0">
            <a:solidFill>
              <a:srgbClr val="000000"/>
            </a:solidFill>
            <a:latin typeface="Calibri"/>
            <a:cs typeface="Calibri"/>
          </a:endParaRPr>
        </a:p>
        <a:p>
          <a:pPr algn="l" rtl="0">
            <a:defRPr sz="1000"/>
          </a:pPr>
          <a:r>
            <a:rPr lang="cs-CZ" sz="1200" b="1" i="0" u="none" strike="noStrike" baseline="0">
              <a:solidFill>
                <a:srgbClr val="173271"/>
              </a:solidFill>
              <a:latin typeface="Montserrat"/>
            </a:rPr>
            <a:t>MSMT.cz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Office 2013–2022">
  <a:themeElements>
    <a:clrScheme name="Office 2013 –⁠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⁠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⁠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8743D2-C609-4C64-935F-39EC4B32C573}">
  <sheetPr>
    <tabColor theme="1"/>
  </sheetPr>
  <dimension ref="A1:K44"/>
  <sheetViews>
    <sheetView showGridLines="0" tabSelected="1" zoomScaleNormal="100" workbookViewId="0">
      <selection activeCell="M7" sqref="M7"/>
    </sheetView>
  </sheetViews>
  <sheetFormatPr defaultColWidth="8.33203125" defaultRowHeight="14.4" x14ac:dyDescent="0.3"/>
  <cols>
    <col min="1" max="1" width="2.109375" style="141" customWidth="1"/>
    <col min="2" max="2" width="21.109375" style="141" customWidth="1"/>
    <col min="3" max="3" width="1" style="141" customWidth="1"/>
    <col min="4" max="4" width="17.33203125" style="141" customWidth="1"/>
    <col min="5" max="5" width="1" style="141" customWidth="1"/>
    <col min="6" max="6" width="17.33203125" style="141" customWidth="1"/>
    <col min="7" max="7" width="1" style="141" customWidth="1"/>
    <col min="8" max="8" width="17.33203125" style="141" customWidth="1"/>
    <col min="9" max="9" width="1" style="141" customWidth="1"/>
    <col min="10" max="10" width="17.33203125" style="141" customWidth="1"/>
    <col min="11" max="11" width="2.109375" style="141" customWidth="1"/>
    <col min="12" max="16384" width="8.33203125" style="141"/>
  </cols>
  <sheetData>
    <row r="1" spans="1:11" ht="52.8" customHeight="1" thickTop="1" x14ac:dyDescent="0.3">
      <c r="A1" s="170"/>
      <c r="B1" s="171"/>
      <c r="C1" s="171"/>
      <c r="D1" s="171"/>
      <c r="E1" s="171"/>
      <c r="F1" s="171"/>
      <c r="G1" s="171"/>
      <c r="H1" s="171"/>
      <c r="I1" s="171"/>
      <c r="J1" s="171"/>
      <c r="K1" s="172"/>
    </row>
    <row r="2" spans="1:11" ht="10.199999999999999" customHeight="1" x14ac:dyDescent="0.3">
      <c r="A2" s="173"/>
      <c r="K2" s="174"/>
    </row>
    <row r="3" spans="1:11" ht="39.6" x14ac:dyDescent="0.3">
      <c r="A3" s="278" t="s">
        <v>276</v>
      </c>
      <c r="B3" s="279"/>
      <c r="C3" s="279"/>
      <c r="D3" s="279"/>
      <c r="E3" s="279"/>
      <c r="F3" s="279"/>
      <c r="G3" s="279"/>
      <c r="H3" s="279"/>
      <c r="I3" s="279"/>
      <c r="J3" s="279"/>
      <c r="K3" s="280"/>
    </row>
    <row r="4" spans="1:11" ht="10.199999999999999" customHeight="1" x14ac:dyDescent="0.3">
      <c r="A4" s="173"/>
      <c r="K4" s="174"/>
    </row>
    <row r="5" spans="1:11" ht="20.399999999999999" x14ac:dyDescent="0.3">
      <c r="A5" s="173"/>
      <c r="B5" s="281" t="s">
        <v>284</v>
      </c>
      <c r="C5" s="282"/>
      <c r="D5" s="282"/>
      <c r="E5" s="282"/>
      <c r="F5" s="282"/>
      <c r="G5" s="282"/>
      <c r="H5" s="282"/>
      <c r="I5" s="282"/>
      <c r="J5" s="282"/>
      <c r="K5" s="175"/>
    </row>
    <row r="6" spans="1:11" ht="15" thickBot="1" x14ac:dyDescent="0.35">
      <c r="A6" s="173"/>
      <c r="K6" s="174"/>
    </row>
    <row r="7" spans="1:11" s="142" customFormat="1" ht="48.6" customHeight="1" thickBot="1" x14ac:dyDescent="0.35">
      <c r="A7" s="176"/>
      <c r="D7" s="143" t="s">
        <v>277</v>
      </c>
      <c r="F7" s="144" t="s">
        <v>278</v>
      </c>
      <c r="H7" s="145" t="s">
        <v>279</v>
      </c>
      <c r="J7" s="146" t="s">
        <v>56</v>
      </c>
      <c r="K7" s="177"/>
    </row>
    <row r="8" spans="1:11" ht="4.2" customHeight="1" thickBot="1" x14ac:dyDescent="0.35">
      <c r="A8" s="173"/>
      <c r="K8" s="174"/>
    </row>
    <row r="9" spans="1:11" s="147" customFormat="1" ht="20.399999999999999" customHeight="1" thickBot="1" x14ac:dyDescent="0.35">
      <c r="A9" s="178"/>
      <c r="B9" s="148" t="s">
        <v>282</v>
      </c>
      <c r="C9" s="149"/>
      <c r="D9" s="163">
        <f>'KA1 - příjezdy do ČR'!R3+Placement!S69</f>
        <v>0</v>
      </c>
      <c r="E9" s="150"/>
      <c r="F9" s="166">
        <f>'KA2 - výjezdy z ČR'!S3+Placement!S70</f>
        <v>0</v>
      </c>
      <c r="G9" s="150"/>
      <c r="H9" s="167">
        <f>'KA3 - výjezdová část'!S3+'KA3 - příjezdová část'!R3+Placement!S71</f>
        <v>0</v>
      </c>
      <c r="I9" s="150"/>
      <c r="J9" s="169">
        <f>D9+F9+H9</f>
        <v>0</v>
      </c>
      <c r="K9" s="179"/>
    </row>
    <row r="10" spans="1:11" ht="4.2" customHeight="1" thickBot="1" x14ac:dyDescent="0.35">
      <c r="A10" s="173"/>
      <c r="D10" s="151"/>
      <c r="E10" s="151"/>
      <c r="F10" s="151"/>
      <c r="G10" s="151"/>
      <c r="H10" s="151"/>
      <c r="I10" s="151"/>
      <c r="J10" s="152"/>
      <c r="K10" s="174"/>
    </row>
    <row r="11" spans="1:11" s="147" customFormat="1" ht="36" customHeight="1" thickBot="1" x14ac:dyDescent="0.35">
      <c r="A11" s="178"/>
      <c r="B11" s="148" t="s">
        <v>290</v>
      </c>
      <c r="C11" s="149"/>
      <c r="D11" s="163">
        <f>'KA1 - příjezdy do ČR'!R59+Placement!S61</f>
        <v>0</v>
      </c>
      <c r="E11" s="150"/>
      <c r="F11" s="166">
        <f>'KA2 - výjezdy z ČR'!S59+Placement!S62</f>
        <v>0</v>
      </c>
      <c r="G11" s="150"/>
      <c r="H11" s="167">
        <f>'KA3 - výjezdová část'!S59+'KA3 - příjezdová část'!R59+Placement!S63</f>
        <v>0</v>
      </c>
      <c r="I11" s="150"/>
      <c r="J11" s="169">
        <f>D11+F11+H11</f>
        <v>0</v>
      </c>
      <c r="K11" s="179"/>
    </row>
    <row r="12" spans="1:11" ht="4.2" customHeight="1" thickBot="1" x14ac:dyDescent="0.35">
      <c r="A12" s="173"/>
      <c r="D12" s="151"/>
      <c r="E12" s="151"/>
      <c r="F12" s="151"/>
      <c r="G12" s="151"/>
      <c r="H12" s="151"/>
      <c r="I12" s="151"/>
      <c r="J12" s="152"/>
      <c r="K12" s="174"/>
    </row>
    <row r="13" spans="1:11" s="147" customFormat="1" ht="36" customHeight="1" thickBot="1" x14ac:dyDescent="0.35">
      <c r="A13" s="178"/>
      <c r="B13" s="148" t="s">
        <v>291</v>
      </c>
      <c r="C13" s="149"/>
      <c r="D13" s="163">
        <f>D9-D11</f>
        <v>0</v>
      </c>
      <c r="E13" s="150"/>
      <c r="F13" s="166">
        <f>F9-F11</f>
        <v>0</v>
      </c>
      <c r="G13" s="150"/>
      <c r="H13" s="167">
        <f>H9-H11</f>
        <v>0</v>
      </c>
      <c r="I13" s="150"/>
      <c r="J13" s="169">
        <f>J9-J11</f>
        <v>0</v>
      </c>
      <c r="K13" s="179"/>
    </row>
    <row r="14" spans="1:11" ht="30" customHeight="1" x14ac:dyDescent="0.35">
      <c r="A14" s="173"/>
      <c r="B14" s="153" t="s">
        <v>289</v>
      </c>
      <c r="D14" s="154"/>
      <c r="E14" s="154"/>
      <c r="F14" s="154"/>
      <c r="G14" s="154"/>
      <c r="H14" s="154"/>
      <c r="I14" s="154"/>
      <c r="J14" s="155"/>
      <c r="K14" s="174"/>
    </row>
    <row r="15" spans="1:11" ht="4.2" customHeight="1" thickBot="1" x14ac:dyDescent="0.35">
      <c r="A15" s="173"/>
      <c r="D15" s="154"/>
      <c r="E15" s="154"/>
      <c r="F15" s="154"/>
      <c r="G15" s="154"/>
      <c r="H15" s="154"/>
      <c r="I15" s="154"/>
      <c r="J15" s="155"/>
      <c r="K15" s="174"/>
    </row>
    <row r="16" spans="1:11" s="156" customFormat="1" ht="49.2" customHeight="1" thickBot="1" x14ac:dyDescent="0.35">
      <c r="A16" s="180"/>
      <c r="B16" s="148" t="s">
        <v>280</v>
      </c>
      <c r="C16" s="157"/>
      <c r="D16" s="164">
        <f>'KA1 - příjezdy do ČR'!T3</f>
        <v>0</v>
      </c>
      <c r="E16" s="158"/>
      <c r="F16" s="165"/>
      <c r="G16" s="158"/>
      <c r="H16" s="168">
        <f>'KA3 - příjezdová část'!T3</f>
        <v>0</v>
      </c>
      <c r="I16" s="158"/>
      <c r="J16" s="159">
        <f>D16+H16</f>
        <v>0</v>
      </c>
      <c r="K16" s="181"/>
    </row>
    <row r="17" spans="1:11" ht="4.2" customHeight="1" thickBot="1" x14ac:dyDescent="0.35">
      <c r="A17" s="173"/>
      <c r="B17" s="147"/>
      <c r="D17" s="160"/>
      <c r="E17" s="160"/>
      <c r="F17" s="160"/>
      <c r="G17" s="160"/>
      <c r="H17" s="160"/>
      <c r="I17" s="160"/>
      <c r="J17" s="161"/>
      <c r="K17" s="174"/>
    </row>
    <row r="18" spans="1:11" s="156" customFormat="1" ht="49.2" customHeight="1" thickBot="1" x14ac:dyDescent="0.35">
      <c r="A18" s="180"/>
      <c r="B18" s="148" t="s">
        <v>281</v>
      </c>
      <c r="C18" s="157"/>
      <c r="D18" s="164"/>
      <c r="E18" s="158"/>
      <c r="F18" s="165">
        <f>'KA2 - výjezdy z ČR'!U3</f>
        <v>0</v>
      </c>
      <c r="G18" s="158"/>
      <c r="H18" s="168"/>
      <c r="I18" s="158"/>
      <c r="J18" s="159">
        <f>F18</f>
        <v>0</v>
      </c>
      <c r="K18" s="181"/>
    </row>
    <row r="19" spans="1:11" ht="4.2" customHeight="1" thickBot="1" x14ac:dyDescent="0.35">
      <c r="A19" s="173"/>
      <c r="B19" s="147"/>
      <c r="D19" s="160"/>
      <c r="E19" s="160"/>
      <c r="F19" s="160"/>
      <c r="G19" s="160"/>
      <c r="H19" s="160"/>
      <c r="I19" s="160"/>
      <c r="J19" s="161"/>
      <c r="K19" s="174"/>
    </row>
    <row r="20" spans="1:11" s="156" customFormat="1" ht="49.2" customHeight="1" thickBot="1" x14ac:dyDescent="0.35">
      <c r="A20" s="180"/>
      <c r="B20" s="148" t="s">
        <v>283</v>
      </c>
      <c r="C20" s="157"/>
      <c r="D20" s="164">
        <f>'KA1 - příjezdy do ČR'!T3</f>
        <v>0</v>
      </c>
      <c r="E20" s="158"/>
      <c r="F20" s="165">
        <f>'KA2 - výjezdy z ČR'!U3</f>
        <v>0</v>
      </c>
      <c r="G20" s="158"/>
      <c r="H20" s="168">
        <f>'KA3 - příjezdová část'!T3</f>
        <v>0</v>
      </c>
      <c r="I20" s="158"/>
      <c r="J20" s="159">
        <f>D20+F20+H20</f>
        <v>0</v>
      </c>
      <c r="K20" s="181"/>
    </row>
    <row r="21" spans="1:11" ht="15" thickBot="1" x14ac:dyDescent="0.35">
      <c r="A21" s="173"/>
      <c r="D21" s="162"/>
      <c r="E21" s="162"/>
      <c r="F21" s="162"/>
      <c r="G21" s="162"/>
      <c r="H21" s="162"/>
      <c r="I21" s="162"/>
      <c r="J21" s="162"/>
      <c r="K21" s="174"/>
    </row>
    <row r="22" spans="1:11" ht="18" x14ac:dyDescent="0.35">
      <c r="A22" s="173"/>
      <c r="B22" s="133"/>
      <c r="C22" s="134"/>
      <c r="D22" s="135"/>
      <c r="E22" s="135"/>
      <c r="F22" s="135"/>
      <c r="G22" s="135"/>
      <c r="H22" s="135"/>
      <c r="I22" s="135"/>
      <c r="J22" s="136"/>
      <c r="K22" s="174"/>
    </row>
    <row r="23" spans="1:11" ht="18" x14ac:dyDescent="0.35">
      <c r="A23" s="173"/>
      <c r="B23" s="283" t="s">
        <v>285</v>
      </c>
      <c r="C23" s="284"/>
      <c r="D23" s="284"/>
      <c r="E23" s="284"/>
      <c r="F23" s="284"/>
      <c r="G23" s="284"/>
      <c r="H23" s="284"/>
      <c r="I23" s="284"/>
      <c r="J23" s="285"/>
      <c r="K23" s="174"/>
    </row>
    <row r="24" spans="1:11" ht="18" x14ac:dyDescent="0.35">
      <c r="A24" s="173"/>
      <c r="B24" s="289" t="s">
        <v>286</v>
      </c>
      <c r="C24" s="290"/>
      <c r="D24" s="290"/>
      <c r="E24" s="290"/>
      <c r="F24" s="290"/>
      <c r="G24" s="290"/>
      <c r="H24" s="290"/>
      <c r="I24" s="290"/>
      <c r="J24" s="291"/>
      <c r="K24" s="174"/>
    </row>
    <row r="25" spans="1:11" ht="18" x14ac:dyDescent="0.3">
      <c r="A25" s="173"/>
      <c r="B25" s="286" t="s">
        <v>287</v>
      </c>
      <c r="C25" s="287"/>
      <c r="D25" s="287"/>
      <c r="E25" s="287"/>
      <c r="F25" s="287"/>
      <c r="G25" s="287"/>
      <c r="H25" s="287"/>
      <c r="I25" s="287"/>
      <c r="J25" s="288"/>
      <c r="K25" s="174"/>
    </row>
    <row r="26" spans="1:11" ht="18" x14ac:dyDescent="0.3">
      <c r="A26" s="173"/>
      <c r="B26" s="286" t="s">
        <v>288</v>
      </c>
      <c r="C26" s="287"/>
      <c r="D26" s="287"/>
      <c r="E26" s="287"/>
      <c r="F26" s="287"/>
      <c r="G26" s="287"/>
      <c r="H26" s="287"/>
      <c r="I26" s="287"/>
      <c r="J26" s="288"/>
      <c r="K26" s="174"/>
    </row>
    <row r="27" spans="1:11" ht="18.600000000000001" thickBot="1" x14ac:dyDescent="0.4">
      <c r="A27" s="173"/>
      <c r="B27" s="137"/>
      <c r="C27" s="138"/>
      <c r="D27" s="138"/>
      <c r="E27" s="138"/>
      <c r="F27" s="139"/>
      <c r="G27" s="139"/>
      <c r="H27" s="139"/>
      <c r="I27" s="139"/>
      <c r="J27" s="140"/>
      <c r="K27" s="174"/>
    </row>
    <row r="28" spans="1:11" x14ac:dyDescent="0.3">
      <c r="A28" s="173"/>
      <c r="D28" s="162"/>
      <c r="E28" s="162"/>
      <c r="F28" s="162"/>
      <c r="G28" s="162"/>
      <c r="H28" s="162"/>
      <c r="I28" s="162"/>
      <c r="J28" s="162"/>
      <c r="K28" s="174"/>
    </row>
    <row r="29" spans="1:11" x14ac:dyDescent="0.3">
      <c r="A29" s="173"/>
      <c r="K29" s="174"/>
    </row>
    <row r="30" spans="1:11" x14ac:dyDescent="0.3">
      <c r="A30" s="173"/>
      <c r="K30" s="174"/>
    </row>
    <row r="31" spans="1:11" x14ac:dyDescent="0.3">
      <c r="A31" s="173"/>
      <c r="K31" s="174"/>
    </row>
    <row r="32" spans="1:11" x14ac:dyDescent="0.3">
      <c r="A32" s="173"/>
      <c r="K32" s="174"/>
    </row>
    <row r="33" spans="1:11" x14ac:dyDescent="0.3">
      <c r="A33" s="173"/>
      <c r="K33" s="174"/>
    </row>
    <row r="34" spans="1:11" x14ac:dyDescent="0.3">
      <c r="A34" s="173"/>
      <c r="K34" s="174"/>
    </row>
    <row r="35" spans="1:11" x14ac:dyDescent="0.3">
      <c r="A35" s="173"/>
      <c r="K35" s="174"/>
    </row>
    <row r="36" spans="1:11" x14ac:dyDescent="0.3">
      <c r="A36" s="173"/>
      <c r="K36" s="174"/>
    </row>
    <row r="37" spans="1:11" x14ac:dyDescent="0.3">
      <c r="A37" s="173"/>
      <c r="K37" s="174"/>
    </row>
    <row r="38" spans="1:11" x14ac:dyDescent="0.3">
      <c r="A38" s="173"/>
      <c r="K38" s="174"/>
    </row>
    <row r="39" spans="1:11" x14ac:dyDescent="0.3">
      <c r="A39" s="173"/>
      <c r="K39" s="174"/>
    </row>
    <row r="40" spans="1:11" x14ac:dyDescent="0.3">
      <c r="A40" s="173"/>
      <c r="K40" s="174"/>
    </row>
    <row r="41" spans="1:11" x14ac:dyDescent="0.3">
      <c r="A41" s="173"/>
      <c r="K41" s="174"/>
    </row>
    <row r="42" spans="1:11" x14ac:dyDescent="0.3">
      <c r="A42" s="173"/>
      <c r="K42" s="174"/>
    </row>
    <row r="43" spans="1:11" ht="15" thickBot="1" x14ac:dyDescent="0.35">
      <c r="A43" s="182"/>
      <c r="B43" s="183"/>
      <c r="C43" s="183"/>
      <c r="D43" s="183"/>
      <c r="E43" s="183"/>
      <c r="F43" s="183"/>
      <c r="G43" s="183"/>
      <c r="H43" s="183"/>
      <c r="I43" s="183"/>
      <c r="J43" s="183"/>
      <c r="K43" s="184"/>
    </row>
    <row r="44" spans="1:11" ht="15" thickTop="1" x14ac:dyDescent="0.3"/>
  </sheetData>
  <sheetProtection algorithmName="SHA-512" hashValue="fFDqM+MDN0wQGlwHIjz+NbdETnAcV002oNCNWFJC3+y+28Hx+N53k9/bva1yt9dZeLH4vFTPx/RAT24y6pfHjw==" saltValue="uZL/aYDGdZlO0dFt+j1Itg==" spinCount="100000" sheet="1" objects="1" scenarios="1"/>
  <mergeCells count="6">
    <mergeCell ref="A3:K3"/>
    <mergeCell ref="B5:J5"/>
    <mergeCell ref="B23:J23"/>
    <mergeCell ref="B26:J26"/>
    <mergeCell ref="B24:J24"/>
    <mergeCell ref="B25:J25"/>
  </mergeCells>
  <pageMargins left="0.23622047244094491" right="0.23622047244094491" top="0.35433070866141736" bottom="0.35433070866141736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6A705F-F441-452F-A781-F8F99E2E41F2}">
  <sheetPr>
    <tabColor rgb="FF99CCFF"/>
  </sheetPr>
  <dimension ref="A1:X59"/>
  <sheetViews>
    <sheetView zoomScaleNormal="100" workbookViewId="0">
      <pane ySplit="7" topLeftCell="A8" activePane="bottomLeft" state="frozen"/>
      <selection pane="bottomLeft" activeCell="E13" sqref="E13"/>
    </sheetView>
  </sheetViews>
  <sheetFormatPr defaultColWidth="8.88671875" defaultRowHeight="14.4" x14ac:dyDescent="0.3"/>
  <cols>
    <col min="1" max="1" width="2.77734375" style="25" customWidth="1"/>
    <col min="2" max="2" width="4" style="25" customWidth="1"/>
    <col min="3" max="3" width="33.77734375" style="48" customWidth="1"/>
    <col min="4" max="4" width="3.33203125" style="48" customWidth="1"/>
    <col min="5" max="5" width="17.33203125" style="48" customWidth="1"/>
    <col min="6" max="6" width="24.88671875" style="48" customWidth="1"/>
    <col min="7" max="7" width="10" style="48" customWidth="1"/>
    <col min="8" max="8" width="10.33203125" style="48" customWidth="1"/>
    <col min="9" max="9" width="9.5546875" style="25" customWidth="1"/>
    <col min="10" max="10" width="8.88671875" style="25" customWidth="1"/>
    <col min="11" max="11" width="12.6640625" style="25" customWidth="1"/>
    <col min="12" max="12" width="9.109375" style="25" customWidth="1"/>
    <col min="13" max="13" width="25.44140625" style="25" customWidth="1"/>
    <col min="14" max="14" width="9" style="25" customWidth="1"/>
    <col min="15" max="15" width="14" style="25" customWidth="1"/>
    <col min="16" max="16" width="10.33203125" style="25" customWidth="1"/>
    <col min="17" max="18" width="25.44140625" style="25" customWidth="1"/>
    <col min="19" max="19" width="2.77734375" style="27" customWidth="1"/>
    <col min="20" max="20" width="17.109375" style="25" customWidth="1"/>
    <col min="21" max="24" width="2.77734375" style="25" hidden="1" customWidth="1"/>
    <col min="25" max="16384" width="8.88671875" style="25"/>
  </cols>
  <sheetData>
    <row r="1" spans="1:24" ht="15" customHeight="1" thickBot="1" x14ac:dyDescent="0.35">
      <c r="C1" s="25"/>
      <c r="D1" s="25"/>
      <c r="E1" s="25"/>
      <c r="F1" s="25"/>
      <c r="G1" s="25"/>
      <c r="H1" s="25"/>
    </row>
    <row r="2" spans="1:24" s="214" customFormat="1" ht="15" customHeight="1" thickBot="1" x14ac:dyDescent="0.35">
      <c r="A2" s="208"/>
      <c r="B2" s="230"/>
      <c r="C2" s="231"/>
      <c r="D2" s="231"/>
      <c r="E2" s="231"/>
      <c r="F2" s="231"/>
      <c r="G2" s="231"/>
      <c r="H2" s="231"/>
      <c r="I2" s="232"/>
      <c r="J2" s="232"/>
      <c r="K2" s="232"/>
      <c r="L2" s="232"/>
      <c r="M2" s="233" t="s">
        <v>265</v>
      </c>
      <c r="N2" s="234"/>
      <c r="O2" s="234"/>
      <c r="P2" s="234"/>
      <c r="Q2" s="233" t="s">
        <v>238</v>
      </c>
      <c r="R2" s="233" t="s">
        <v>309</v>
      </c>
      <c r="S2" s="213"/>
      <c r="T2" s="235" t="s">
        <v>250</v>
      </c>
    </row>
    <row r="3" spans="1:24" ht="25.05" customHeight="1" thickBot="1" x14ac:dyDescent="0.35">
      <c r="A3" s="29"/>
      <c r="B3" s="66"/>
      <c r="C3" s="294" t="s">
        <v>273</v>
      </c>
      <c r="D3" s="67"/>
      <c r="E3" s="67"/>
      <c r="F3" s="67"/>
      <c r="G3" s="67"/>
      <c r="H3" s="67"/>
      <c r="I3" s="297" t="s">
        <v>57</v>
      </c>
      <c r="J3" s="298"/>
      <c r="K3" s="298"/>
      <c r="L3" s="68"/>
      <c r="M3" s="69">
        <f>SUM(M8:M57)</f>
        <v>0</v>
      </c>
      <c r="N3" s="67"/>
      <c r="O3" s="67"/>
      <c r="P3" s="67"/>
      <c r="Q3" s="70">
        <f>SUM(Q8:Q57)</f>
        <v>0</v>
      </c>
      <c r="R3" s="69">
        <f>SUM(R8:R57)</f>
        <v>0</v>
      </c>
      <c r="T3" s="65">
        <f>SUM(T8:T57)</f>
        <v>0</v>
      </c>
    </row>
    <row r="4" spans="1:24" ht="4.2" customHeight="1" x14ac:dyDescent="0.3">
      <c r="A4" s="29"/>
      <c r="B4" s="66"/>
      <c r="C4" s="295"/>
      <c r="D4" s="67"/>
      <c r="E4" s="67"/>
      <c r="F4" s="67"/>
      <c r="G4" s="67"/>
      <c r="H4" s="67"/>
      <c r="I4" s="71"/>
      <c r="J4" s="71"/>
      <c r="K4" s="71"/>
      <c r="L4" s="71"/>
      <c r="M4" s="72"/>
      <c r="N4" s="67"/>
      <c r="O4" s="67"/>
      <c r="P4" s="67"/>
      <c r="Q4" s="72"/>
      <c r="R4" s="72"/>
      <c r="T4" s="299">
        <v>208002</v>
      </c>
    </row>
    <row r="5" spans="1:24" ht="25.05" customHeight="1" thickBot="1" x14ac:dyDescent="0.35">
      <c r="A5" s="35"/>
      <c r="B5" s="66"/>
      <c r="C5" s="296"/>
      <c r="D5" s="67"/>
      <c r="E5" s="306" t="s">
        <v>321</v>
      </c>
      <c r="F5" s="306" t="s">
        <v>263</v>
      </c>
      <c r="G5" s="306" t="s">
        <v>264</v>
      </c>
      <c r="H5" s="306" t="s">
        <v>266</v>
      </c>
      <c r="I5" s="307" t="s">
        <v>232</v>
      </c>
      <c r="J5" s="307" t="s">
        <v>234</v>
      </c>
      <c r="K5" s="307" t="s">
        <v>267</v>
      </c>
      <c r="L5" s="307" t="s">
        <v>268</v>
      </c>
      <c r="M5" s="302" t="s">
        <v>1</v>
      </c>
      <c r="N5" s="306" t="s">
        <v>243</v>
      </c>
      <c r="O5" s="306" t="s">
        <v>245</v>
      </c>
      <c r="P5" s="307" t="s">
        <v>270</v>
      </c>
      <c r="Q5" s="302" t="s">
        <v>251</v>
      </c>
      <c r="R5" s="308" t="s">
        <v>310</v>
      </c>
      <c r="T5" s="300"/>
    </row>
    <row r="6" spans="1:24" ht="16.95" customHeight="1" x14ac:dyDescent="0.3">
      <c r="A6" s="36"/>
      <c r="B6" s="73"/>
      <c r="C6" s="74"/>
      <c r="D6" s="74"/>
      <c r="E6" s="306"/>
      <c r="F6" s="306"/>
      <c r="G6" s="306"/>
      <c r="H6" s="306"/>
      <c r="I6" s="307"/>
      <c r="J6" s="307"/>
      <c r="K6" s="307"/>
      <c r="L6" s="307"/>
      <c r="M6" s="302"/>
      <c r="N6" s="306"/>
      <c r="O6" s="306"/>
      <c r="P6" s="307"/>
      <c r="Q6" s="302"/>
      <c r="R6" s="308"/>
      <c r="T6" s="301"/>
    </row>
    <row r="7" spans="1:24" ht="28.95" customHeight="1" thickBot="1" x14ac:dyDescent="0.35">
      <c r="A7" s="38"/>
      <c r="B7" s="75"/>
      <c r="C7" s="76" t="s">
        <v>2</v>
      </c>
      <c r="D7" s="76"/>
      <c r="E7" s="78" t="s">
        <v>318</v>
      </c>
      <c r="F7" s="77" t="s">
        <v>229</v>
      </c>
      <c r="G7" s="78" t="s">
        <v>229</v>
      </c>
      <c r="H7" s="78" t="s">
        <v>244</v>
      </c>
      <c r="I7" s="79" t="s">
        <v>233</v>
      </c>
      <c r="J7" s="79" t="s">
        <v>235</v>
      </c>
      <c r="K7" s="78" t="s">
        <v>241</v>
      </c>
      <c r="L7" s="78" t="s">
        <v>269</v>
      </c>
      <c r="M7" s="303"/>
      <c r="N7" s="78" t="s">
        <v>244</v>
      </c>
      <c r="O7" s="78" t="s">
        <v>246</v>
      </c>
      <c r="P7" s="310"/>
      <c r="Q7" s="303"/>
      <c r="R7" s="309"/>
      <c r="T7" s="80" t="s">
        <v>3</v>
      </c>
    </row>
    <row r="8" spans="1:24" x14ac:dyDescent="0.3">
      <c r="B8" s="81" t="s">
        <v>4</v>
      </c>
      <c r="C8" s="304"/>
      <c r="D8" s="305"/>
      <c r="E8" s="252"/>
      <c r="F8" s="59"/>
      <c r="G8" s="59"/>
      <c r="H8" s="59"/>
      <c r="I8" s="60"/>
      <c r="J8" s="61"/>
      <c r="K8" s="84">
        <f>IF(I8&gt;0,IF(J8&gt;0,IF(E8="do konce roku 2023",'Podpůrná data'!$B$3,IF(E8="od roku 2024",'Podpůrná data'!$C$3,0)),0),0)</f>
        <v>0</v>
      </c>
      <c r="L8" s="237">
        <f>IFERROR(INT(ROUND(J8,2)*(VLOOKUP(INT(I8),'Podpůrná data'!$A$188:$C$232,2,FALSE))*(I8/(INT(I8)))),0)</f>
        <v>0</v>
      </c>
      <c r="M8" s="85">
        <f>K8*L8</f>
        <v>0</v>
      </c>
      <c r="N8" s="24"/>
      <c r="O8" s="17"/>
      <c r="P8" s="237">
        <f>IFERROR(INT(IF(N8="Ano",IF(O8&gt;I8,(ROUND(J8,2)*VLOOKUP(INT(I8),'Podpůrná data'!$A$188:$B$232,2,FALSE)*(I8/INT(I8))),(ROUND(J8,2)*VLOOKUP(INT(O8),'Podpůrná data'!$A$188:$B$232,2,FALSE)*(O8/INT(O8)))),0)),0)</f>
        <v>0</v>
      </c>
      <c r="Q8" s="85">
        <f>IF(E8="do konce roku 2023",P8*'Podpůrná data'!$B$4,IF(E8="od roku 2024",P8*'Podpůrná data'!$C$4,0))</f>
        <v>0</v>
      </c>
      <c r="R8" s="85">
        <f>M8+Q8</f>
        <v>0</v>
      </c>
      <c r="S8" s="87">
        <f t="shared" ref="S8:S39" si="0">IF(M8&gt;0,IF(ISTEXT(C8)=TRUE,0,1),0)</f>
        <v>0</v>
      </c>
      <c r="T8" s="88" t="str">
        <f>IF(M8&gt;0,1,"")</f>
        <v/>
      </c>
      <c r="U8" s="25">
        <f>IF($M8&gt;0,IF(ISBLANK(C8),1,0),0)</f>
        <v>0</v>
      </c>
      <c r="V8" s="25">
        <f>IF($M8&gt;0,IF(ISBLANK(F8),1,0),0)</f>
        <v>0</v>
      </c>
      <c r="W8" s="25">
        <f>IF($M8&gt;0,IF(ISBLANK(G8),1,0),0)</f>
        <v>0</v>
      </c>
      <c r="X8" s="25">
        <f t="shared" ref="X8" si="1">IF($M8&gt;0,IF(ISBLANK(H8),1,0),0)</f>
        <v>0</v>
      </c>
    </row>
    <row r="9" spans="1:24" x14ac:dyDescent="0.3">
      <c r="B9" s="82" t="s">
        <v>5</v>
      </c>
      <c r="C9" s="292"/>
      <c r="D9" s="293"/>
      <c r="E9" s="249"/>
      <c r="F9" s="62"/>
      <c r="G9" s="62"/>
      <c r="H9" s="62"/>
      <c r="I9" s="20"/>
      <c r="J9" s="21"/>
      <c r="K9" s="84">
        <f>IF(I9&gt;0,IF(J9&gt;0,IF(E9="do konce roku 2023",'Podpůrná data'!$B$3,IF(E9="od roku 2024",'Podpůrná data'!$C$3,0)),0),0)</f>
        <v>0</v>
      </c>
      <c r="L9" s="237">
        <f>IFERROR(INT(ROUND(J9,2)*(VLOOKUP(INT(I9),'Podpůrná data'!$A$188:$C$232,2,FALSE))*(I9/(INT(I9)))),0)</f>
        <v>0</v>
      </c>
      <c r="M9" s="85">
        <f t="shared" ref="M9:M57" si="2">K9*L9</f>
        <v>0</v>
      </c>
      <c r="N9" s="49"/>
      <c r="O9" s="20"/>
      <c r="P9" s="237">
        <f>IFERROR(INT(IF(N9="Ano",IF(O9&gt;I9,(ROUND(J9,2)*VLOOKUP(INT(I9),'Podpůrná data'!$A$188:$B$232,2,FALSE)*(I9/INT(I9))),(ROUND(J9,2)*VLOOKUP(INT(O9),'Podpůrná data'!$A$188:$B$232,2,FALSE)*(O9/INT(O9)))),0)),0)</f>
        <v>0</v>
      </c>
      <c r="Q9" s="85">
        <f>IF(E9="do konce roku 2023",P9*'Podpůrná data'!$B$4,IF(E9="od roku 2024",P9*'Podpůrná data'!$C$4,0))</f>
        <v>0</v>
      </c>
      <c r="R9" s="85">
        <f t="shared" ref="R9:R57" si="3">M9+Q9</f>
        <v>0</v>
      </c>
      <c r="S9" s="87">
        <f t="shared" si="0"/>
        <v>0</v>
      </c>
      <c r="T9" s="89" t="str">
        <f t="shared" ref="T9:T57" si="4">IF(M9&gt;0,1,"")</f>
        <v/>
      </c>
      <c r="U9" s="25">
        <f t="shared" ref="U9:U57" si="5">IF($M9&gt;0,IF(ISBLANK(C9),1,0),0)</f>
        <v>0</v>
      </c>
      <c r="V9" s="25">
        <f t="shared" ref="V9:V57" si="6">IF($M9&gt;0,IF(ISBLANK(F9),1,0),0)</f>
        <v>0</v>
      </c>
      <c r="W9" s="25">
        <f t="shared" ref="W9:W57" si="7">IF($M9&gt;0,IF(ISBLANK(G9),1,0),0)</f>
        <v>0</v>
      </c>
      <c r="X9" s="25">
        <f t="shared" ref="X9:X57" si="8">IF($M9&gt;0,IF(ISBLANK(H9),1,0),0)</f>
        <v>0</v>
      </c>
    </row>
    <row r="10" spans="1:24" x14ac:dyDescent="0.3">
      <c r="B10" s="82" t="s">
        <v>6</v>
      </c>
      <c r="C10" s="292"/>
      <c r="D10" s="293"/>
      <c r="E10" s="249"/>
      <c r="F10" s="62"/>
      <c r="G10" s="62"/>
      <c r="H10" s="62"/>
      <c r="I10" s="20"/>
      <c r="J10" s="21"/>
      <c r="K10" s="84">
        <f>IF(I10&gt;0,IF(J10&gt;0,IF(E10="do konce roku 2023",'Podpůrná data'!$B$3,IF(E10="od roku 2024",'Podpůrná data'!$C$3,0)),0),0)</f>
        <v>0</v>
      </c>
      <c r="L10" s="237">
        <f>IFERROR(INT(ROUND(J10,2)*(VLOOKUP(INT(I10),'Podpůrná data'!$A$188:$C$232,2,FALSE))*(I10/(INT(I10)))),0)</f>
        <v>0</v>
      </c>
      <c r="M10" s="85">
        <f t="shared" si="2"/>
        <v>0</v>
      </c>
      <c r="N10" s="49"/>
      <c r="O10" s="20"/>
      <c r="P10" s="237">
        <f>IFERROR(INT(IF(N10="Ano",IF(O10&gt;I10,(ROUND(J10,2)*VLOOKUP(INT(I10),'Podpůrná data'!$A$188:$B$232,2,FALSE)*(I10/INT(I10))),(ROUND(J10,2)*VLOOKUP(INT(O10),'Podpůrná data'!$A$188:$B$232,2,FALSE)*(O10/INT(O10)))),0)),0)</f>
        <v>0</v>
      </c>
      <c r="Q10" s="85">
        <f>IF(E10="do konce roku 2023",P10*'Podpůrná data'!$B$4,IF(E10="od roku 2024",P10*'Podpůrná data'!$C$4,0))</f>
        <v>0</v>
      </c>
      <c r="R10" s="85">
        <f t="shared" si="3"/>
        <v>0</v>
      </c>
      <c r="S10" s="87">
        <f t="shared" si="0"/>
        <v>0</v>
      </c>
      <c r="T10" s="89" t="str">
        <f t="shared" si="4"/>
        <v/>
      </c>
      <c r="U10" s="25">
        <f t="shared" si="5"/>
        <v>0</v>
      </c>
      <c r="V10" s="25">
        <f t="shared" si="6"/>
        <v>0</v>
      </c>
      <c r="W10" s="25">
        <f t="shared" si="7"/>
        <v>0</v>
      </c>
      <c r="X10" s="25">
        <f t="shared" si="8"/>
        <v>0</v>
      </c>
    </row>
    <row r="11" spans="1:24" x14ac:dyDescent="0.3">
      <c r="B11" s="82" t="s">
        <v>7</v>
      </c>
      <c r="C11" s="292"/>
      <c r="D11" s="293"/>
      <c r="E11" s="249"/>
      <c r="F11" s="62"/>
      <c r="G11" s="62"/>
      <c r="H11" s="62"/>
      <c r="I11" s="20"/>
      <c r="J11" s="21"/>
      <c r="K11" s="84">
        <f>IF(I11&gt;0,IF(J11&gt;0,IF(E11="do konce roku 2023",'Podpůrná data'!$B$3,IF(E11="od roku 2024",'Podpůrná data'!$C$3,0)),0),0)</f>
        <v>0</v>
      </c>
      <c r="L11" s="237">
        <f>IFERROR(INT(ROUND(J11,2)*(VLOOKUP(INT(I11),'Podpůrná data'!$A$188:$C$232,2,FALSE))*(I11/(INT(I11)))),0)</f>
        <v>0</v>
      </c>
      <c r="M11" s="85">
        <f t="shared" si="2"/>
        <v>0</v>
      </c>
      <c r="N11" s="49"/>
      <c r="O11" s="20"/>
      <c r="P11" s="237">
        <f>IFERROR(INT(IF(N11="Ano",IF(O11&gt;I11,(ROUND(J11,2)*VLOOKUP(INT(I11),'Podpůrná data'!$A$188:$B$232,2,FALSE)*(I11/INT(I11))),(ROUND(J11,2)*VLOOKUP(INT(O11),'Podpůrná data'!$A$188:$B$232,2,FALSE)*(O11/INT(O11)))),0)),0)</f>
        <v>0</v>
      </c>
      <c r="Q11" s="85">
        <f>IF(E11="do konce roku 2023",P11*'Podpůrná data'!$B$4,IF(E11="od roku 2024",P11*'Podpůrná data'!$C$4,0))</f>
        <v>0</v>
      </c>
      <c r="R11" s="85">
        <f t="shared" si="3"/>
        <v>0</v>
      </c>
      <c r="S11" s="87">
        <f t="shared" si="0"/>
        <v>0</v>
      </c>
      <c r="T11" s="89" t="str">
        <f t="shared" si="4"/>
        <v/>
      </c>
      <c r="U11" s="25">
        <f t="shared" si="5"/>
        <v>0</v>
      </c>
      <c r="V11" s="25">
        <f t="shared" si="6"/>
        <v>0</v>
      </c>
      <c r="W11" s="25">
        <f t="shared" si="7"/>
        <v>0</v>
      </c>
      <c r="X11" s="25">
        <f t="shared" si="8"/>
        <v>0</v>
      </c>
    </row>
    <row r="12" spans="1:24" x14ac:dyDescent="0.3">
      <c r="B12" s="82" t="s">
        <v>8</v>
      </c>
      <c r="C12" s="292"/>
      <c r="D12" s="293"/>
      <c r="E12" s="249"/>
      <c r="F12" s="62"/>
      <c r="G12" s="62"/>
      <c r="H12" s="62"/>
      <c r="I12" s="20"/>
      <c r="J12" s="21"/>
      <c r="K12" s="84">
        <f>IF(I12&gt;0,IF(J12&gt;0,IF(E12="do konce roku 2023",'Podpůrná data'!$B$3,IF(E12="od roku 2024",'Podpůrná data'!$C$3,0)),0),0)</f>
        <v>0</v>
      </c>
      <c r="L12" s="237">
        <f>IFERROR(INT(ROUND(J12,2)*(VLOOKUP(INT(I12),'Podpůrná data'!$A$188:$C$232,2,FALSE))*(I12/(INT(I12)))),0)</f>
        <v>0</v>
      </c>
      <c r="M12" s="85">
        <f t="shared" si="2"/>
        <v>0</v>
      </c>
      <c r="N12" s="49"/>
      <c r="O12" s="20"/>
      <c r="P12" s="237">
        <f>IFERROR(INT(IF(N12="Ano",IF(O12&gt;I12,(ROUND(J12,2)*VLOOKUP(INT(I12),'Podpůrná data'!$A$188:$B$232,2,FALSE)*(I12/INT(I12))),(ROUND(J12,2)*VLOOKUP(INT(O12),'Podpůrná data'!$A$188:$B$232,2,FALSE)*(O12/INT(O12)))),0)),0)</f>
        <v>0</v>
      </c>
      <c r="Q12" s="85">
        <f>IF(E12="do konce roku 2023",P12*'Podpůrná data'!$B$4,IF(E12="od roku 2024",P12*'Podpůrná data'!$C$4,0))</f>
        <v>0</v>
      </c>
      <c r="R12" s="85">
        <f t="shared" si="3"/>
        <v>0</v>
      </c>
      <c r="S12" s="87">
        <f t="shared" si="0"/>
        <v>0</v>
      </c>
      <c r="T12" s="89" t="str">
        <f t="shared" si="4"/>
        <v/>
      </c>
      <c r="U12" s="25">
        <f t="shared" si="5"/>
        <v>0</v>
      </c>
      <c r="V12" s="25">
        <f t="shared" si="6"/>
        <v>0</v>
      </c>
      <c r="W12" s="25">
        <f t="shared" si="7"/>
        <v>0</v>
      </c>
      <c r="X12" s="25">
        <f t="shared" si="8"/>
        <v>0</v>
      </c>
    </row>
    <row r="13" spans="1:24" x14ac:dyDescent="0.3">
      <c r="B13" s="82" t="s">
        <v>9</v>
      </c>
      <c r="C13" s="292"/>
      <c r="D13" s="293"/>
      <c r="E13" s="249"/>
      <c r="F13" s="62"/>
      <c r="G13" s="62"/>
      <c r="H13" s="62"/>
      <c r="I13" s="20"/>
      <c r="J13" s="21"/>
      <c r="K13" s="84">
        <f>IF(I13&gt;0,IF(J13&gt;0,IF(E13="do konce roku 2023",'Podpůrná data'!$B$3,IF(E13="od roku 2024",'Podpůrná data'!$C$3,0)),0),0)</f>
        <v>0</v>
      </c>
      <c r="L13" s="237">
        <f>IFERROR(INT(ROUND(J13,2)*(VLOOKUP(INT(I13),'Podpůrná data'!$A$188:$C$232,2,FALSE))*(I13/(INT(I13)))),0)</f>
        <v>0</v>
      </c>
      <c r="M13" s="85">
        <f t="shared" si="2"/>
        <v>0</v>
      </c>
      <c r="N13" s="49"/>
      <c r="O13" s="20"/>
      <c r="P13" s="237">
        <f>IFERROR(INT(IF(N13="Ano",IF(O13&gt;I13,(ROUND(J13,2)*VLOOKUP(INT(I13),'Podpůrná data'!$A$188:$B$232,2,FALSE)*(I13/INT(I13))),(ROUND(J13,2)*VLOOKUP(INT(O13),'Podpůrná data'!$A$188:$B$232,2,FALSE)*(O13/INT(O13)))),0)),0)</f>
        <v>0</v>
      </c>
      <c r="Q13" s="85">
        <f>IF(E13="do konce roku 2023",P13*'Podpůrná data'!$B$4,IF(E13="od roku 2024",P13*'Podpůrná data'!$C$4,0))</f>
        <v>0</v>
      </c>
      <c r="R13" s="85">
        <f t="shared" si="3"/>
        <v>0</v>
      </c>
      <c r="S13" s="87">
        <f t="shared" si="0"/>
        <v>0</v>
      </c>
      <c r="T13" s="89" t="str">
        <f t="shared" si="4"/>
        <v/>
      </c>
      <c r="U13" s="25">
        <f t="shared" si="5"/>
        <v>0</v>
      </c>
      <c r="V13" s="25">
        <f t="shared" si="6"/>
        <v>0</v>
      </c>
      <c r="W13" s="25">
        <f t="shared" si="7"/>
        <v>0</v>
      </c>
      <c r="X13" s="25">
        <f t="shared" si="8"/>
        <v>0</v>
      </c>
    </row>
    <row r="14" spans="1:24" x14ac:dyDescent="0.3">
      <c r="B14" s="82" t="s">
        <v>10</v>
      </c>
      <c r="C14" s="292"/>
      <c r="D14" s="293"/>
      <c r="E14" s="249"/>
      <c r="F14" s="62"/>
      <c r="G14" s="62"/>
      <c r="H14" s="62"/>
      <c r="I14" s="20"/>
      <c r="J14" s="21"/>
      <c r="K14" s="84">
        <f>IF(I14&gt;0,IF(J14&gt;0,IF(E14="do konce roku 2023",'Podpůrná data'!$B$3,IF(E14="od roku 2024",'Podpůrná data'!$C$3,0)),0),0)</f>
        <v>0</v>
      </c>
      <c r="L14" s="237">
        <f>IFERROR(INT(ROUND(J14,2)*(VLOOKUP(INT(I14),'Podpůrná data'!$A$188:$C$232,2,FALSE))*(I14/(INT(I14)))),0)</f>
        <v>0</v>
      </c>
      <c r="M14" s="85">
        <f t="shared" si="2"/>
        <v>0</v>
      </c>
      <c r="N14" s="49"/>
      <c r="O14" s="20"/>
      <c r="P14" s="237">
        <f>IFERROR(INT(IF(N14="Ano",IF(O14&gt;I14,(ROUND(J14,2)*VLOOKUP(INT(I14),'Podpůrná data'!$A$188:$B$232,2,FALSE)*(I14/INT(I14))),(ROUND(J14,2)*VLOOKUP(INT(O14),'Podpůrná data'!$A$188:$B$232,2,FALSE)*(O14/INT(O14)))),0)),0)</f>
        <v>0</v>
      </c>
      <c r="Q14" s="85">
        <f>IF(E14="do konce roku 2023",P14*'Podpůrná data'!$B$4,IF(E14="od roku 2024",P14*'Podpůrná data'!$C$4,0))</f>
        <v>0</v>
      </c>
      <c r="R14" s="85">
        <f t="shared" si="3"/>
        <v>0</v>
      </c>
      <c r="S14" s="87">
        <f t="shared" si="0"/>
        <v>0</v>
      </c>
      <c r="T14" s="89" t="str">
        <f t="shared" si="4"/>
        <v/>
      </c>
      <c r="U14" s="25">
        <f t="shared" si="5"/>
        <v>0</v>
      </c>
      <c r="V14" s="25">
        <f t="shared" si="6"/>
        <v>0</v>
      </c>
      <c r="W14" s="25">
        <f t="shared" si="7"/>
        <v>0</v>
      </c>
      <c r="X14" s="25">
        <f t="shared" si="8"/>
        <v>0</v>
      </c>
    </row>
    <row r="15" spans="1:24" x14ac:dyDescent="0.3">
      <c r="B15" s="82" t="s">
        <v>11</v>
      </c>
      <c r="C15" s="292"/>
      <c r="D15" s="293"/>
      <c r="E15" s="249"/>
      <c r="F15" s="62"/>
      <c r="G15" s="62"/>
      <c r="H15" s="62"/>
      <c r="I15" s="20"/>
      <c r="J15" s="21"/>
      <c r="K15" s="84">
        <f>IF(I15&gt;0,IF(J15&gt;0,IF(E15="do konce roku 2023",'Podpůrná data'!$B$3,IF(E15="od roku 2024",'Podpůrná data'!$C$3,0)),0),0)</f>
        <v>0</v>
      </c>
      <c r="L15" s="237">
        <f>IFERROR(INT(ROUND(J15,2)*(VLOOKUP(INT(I15),'Podpůrná data'!$A$188:$C$232,2,FALSE))*(I15/(INT(I15)))),0)</f>
        <v>0</v>
      </c>
      <c r="M15" s="85">
        <f t="shared" si="2"/>
        <v>0</v>
      </c>
      <c r="N15" s="49"/>
      <c r="O15" s="20"/>
      <c r="P15" s="237">
        <f>IFERROR(INT(IF(N15="Ano",IF(O15&gt;I15,(ROUND(J15,2)*VLOOKUP(INT(I15),'Podpůrná data'!$A$188:$B$232,2,FALSE)*(I15/INT(I15))),(ROUND(J15,2)*VLOOKUP(INT(O15),'Podpůrná data'!$A$188:$B$232,2,FALSE)*(O15/INT(O15)))),0)),0)</f>
        <v>0</v>
      </c>
      <c r="Q15" s="85">
        <f>IF(E15="do konce roku 2023",P15*'Podpůrná data'!$B$4,IF(E15="od roku 2024",P15*'Podpůrná data'!$C$4,0))</f>
        <v>0</v>
      </c>
      <c r="R15" s="85">
        <f t="shared" si="3"/>
        <v>0</v>
      </c>
      <c r="S15" s="87">
        <f t="shared" si="0"/>
        <v>0</v>
      </c>
      <c r="T15" s="89" t="str">
        <f t="shared" si="4"/>
        <v/>
      </c>
      <c r="U15" s="25">
        <f t="shared" si="5"/>
        <v>0</v>
      </c>
      <c r="V15" s="25">
        <f t="shared" si="6"/>
        <v>0</v>
      </c>
      <c r="W15" s="25">
        <f t="shared" si="7"/>
        <v>0</v>
      </c>
      <c r="X15" s="25">
        <f t="shared" si="8"/>
        <v>0</v>
      </c>
    </row>
    <row r="16" spans="1:24" x14ac:dyDescent="0.3">
      <c r="B16" s="82" t="s">
        <v>12</v>
      </c>
      <c r="C16" s="292"/>
      <c r="D16" s="293"/>
      <c r="E16" s="249"/>
      <c r="F16" s="62"/>
      <c r="G16" s="62"/>
      <c r="H16" s="62"/>
      <c r="I16" s="20"/>
      <c r="J16" s="21"/>
      <c r="K16" s="84">
        <f>IF(I16&gt;0,IF(J16&gt;0,IF(E16="do konce roku 2023",'Podpůrná data'!$B$3,IF(E16="od roku 2024",'Podpůrná data'!$C$3,0)),0),0)</f>
        <v>0</v>
      </c>
      <c r="L16" s="237">
        <f>IFERROR(INT(ROUND(J16,2)*(VLOOKUP(INT(I16),'Podpůrná data'!$A$188:$C$232,2,FALSE))*(I16/(INT(I16)))),0)</f>
        <v>0</v>
      </c>
      <c r="M16" s="85">
        <f t="shared" si="2"/>
        <v>0</v>
      </c>
      <c r="N16" s="49"/>
      <c r="O16" s="20"/>
      <c r="P16" s="237">
        <f>IFERROR(INT(IF(N16="Ano",IF(O16&gt;I16,(ROUND(J16,2)*VLOOKUP(INT(I16),'Podpůrná data'!$A$188:$B$232,2,FALSE)*(I16/INT(I16))),(ROUND(J16,2)*VLOOKUP(INT(O16),'Podpůrná data'!$A$188:$B$232,2,FALSE)*(O16/INT(O16)))),0)),0)</f>
        <v>0</v>
      </c>
      <c r="Q16" s="85">
        <f>IF(E16="do konce roku 2023",P16*'Podpůrná data'!$B$4,IF(E16="od roku 2024",P16*'Podpůrná data'!$C$4,0))</f>
        <v>0</v>
      </c>
      <c r="R16" s="85">
        <f t="shared" si="3"/>
        <v>0</v>
      </c>
      <c r="S16" s="87">
        <f t="shared" si="0"/>
        <v>0</v>
      </c>
      <c r="T16" s="89" t="str">
        <f t="shared" si="4"/>
        <v/>
      </c>
      <c r="U16" s="25">
        <f t="shared" si="5"/>
        <v>0</v>
      </c>
      <c r="V16" s="25">
        <f t="shared" si="6"/>
        <v>0</v>
      </c>
      <c r="W16" s="25">
        <f t="shared" si="7"/>
        <v>0</v>
      </c>
      <c r="X16" s="25">
        <f t="shared" si="8"/>
        <v>0</v>
      </c>
    </row>
    <row r="17" spans="2:24" x14ac:dyDescent="0.3">
      <c r="B17" s="82" t="s">
        <v>13</v>
      </c>
      <c r="C17" s="292"/>
      <c r="D17" s="293"/>
      <c r="E17" s="249"/>
      <c r="F17" s="62"/>
      <c r="G17" s="62"/>
      <c r="H17" s="62"/>
      <c r="I17" s="20"/>
      <c r="J17" s="21"/>
      <c r="K17" s="84">
        <f>IF(I17&gt;0,IF(J17&gt;0,IF(E17="do konce roku 2023",'Podpůrná data'!$B$3,IF(E17="od roku 2024",'Podpůrná data'!$C$3,0)),0),0)</f>
        <v>0</v>
      </c>
      <c r="L17" s="237">
        <f>IFERROR(INT(ROUND(J17,2)*(VLOOKUP(INT(I17),'Podpůrná data'!$A$188:$C$232,2,FALSE))*(I17/(INT(I17)))),0)</f>
        <v>0</v>
      </c>
      <c r="M17" s="85">
        <f t="shared" si="2"/>
        <v>0</v>
      </c>
      <c r="N17" s="49"/>
      <c r="O17" s="20"/>
      <c r="P17" s="237">
        <f>IFERROR(INT(IF(N17="Ano",IF(O17&gt;I17,(ROUND(J17,2)*VLOOKUP(INT(I17),'Podpůrná data'!$A$188:$B$232,2,FALSE)*(I17/INT(I17))),(ROUND(J17,2)*VLOOKUP(INT(O17),'Podpůrná data'!$A$188:$B$232,2,FALSE)*(O17/INT(O17)))),0)),0)</f>
        <v>0</v>
      </c>
      <c r="Q17" s="85">
        <f>IF(E17="do konce roku 2023",P17*'Podpůrná data'!$B$4,IF(E17="od roku 2024",P17*'Podpůrná data'!$C$4,0))</f>
        <v>0</v>
      </c>
      <c r="R17" s="85">
        <f t="shared" si="3"/>
        <v>0</v>
      </c>
      <c r="S17" s="87">
        <f t="shared" si="0"/>
        <v>0</v>
      </c>
      <c r="T17" s="89" t="str">
        <f t="shared" si="4"/>
        <v/>
      </c>
      <c r="U17" s="25">
        <f t="shared" si="5"/>
        <v>0</v>
      </c>
      <c r="V17" s="25">
        <f t="shared" si="6"/>
        <v>0</v>
      </c>
      <c r="W17" s="25">
        <f t="shared" si="7"/>
        <v>0</v>
      </c>
      <c r="X17" s="25">
        <f t="shared" si="8"/>
        <v>0</v>
      </c>
    </row>
    <row r="18" spans="2:24" x14ac:dyDescent="0.3">
      <c r="B18" s="82" t="s">
        <v>14</v>
      </c>
      <c r="C18" s="292"/>
      <c r="D18" s="293"/>
      <c r="E18" s="249"/>
      <c r="F18" s="62"/>
      <c r="G18" s="62"/>
      <c r="H18" s="62"/>
      <c r="I18" s="20"/>
      <c r="J18" s="21"/>
      <c r="K18" s="84">
        <f>IF(I18&gt;0,IF(J18&gt;0,IF(E18="do konce roku 2023",'Podpůrná data'!$B$3,IF(E18="od roku 2024",'Podpůrná data'!$C$3,0)),0),0)</f>
        <v>0</v>
      </c>
      <c r="L18" s="237">
        <f>IFERROR(INT(ROUND(J18,2)*(VLOOKUP(INT(I18),'Podpůrná data'!$A$188:$C$232,2,FALSE))*(I18/(INT(I18)))),0)</f>
        <v>0</v>
      </c>
      <c r="M18" s="85">
        <f t="shared" si="2"/>
        <v>0</v>
      </c>
      <c r="N18" s="49"/>
      <c r="O18" s="20"/>
      <c r="P18" s="237">
        <f>IFERROR(INT(IF(N18="Ano",IF(O18&gt;I18,(ROUND(J18,2)*VLOOKUP(INT(I18),'Podpůrná data'!$A$188:$B$232,2,FALSE)*(I18/INT(I18))),(ROUND(J18,2)*VLOOKUP(INT(O18),'Podpůrná data'!$A$188:$B$232,2,FALSE)*(O18/INT(O18)))),0)),0)</f>
        <v>0</v>
      </c>
      <c r="Q18" s="85">
        <f>IF(E18="do konce roku 2023",P18*'Podpůrná data'!$B$4,IF(E18="od roku 2024",P18*'Podpůrná data'!$C$4,0))</f>
        <v>0</v>
      </c>
      <c r="R18" s="85">
        <f t="shared" si="3"/>
        <v>0</v>
      </c>
      <c r="S18" s="87">
        <f t="shared" si="0"/>
        <v>0</v>
      </c>
      <c r="T18" s="89" t="str">
        <f t="shared" si="4"/>
        <v/>
      </c>
      <c r="U18" s="25">
        <f t="shared" si="5"/>
        <v>0</v>
      </c>
      <c r="V18" s="25">
        <f t="shared" si="6"/>
        <v>0</v>
      </c>
      <c r="W18" s="25">
        <f t="shared" si="7"/>
        <v>0</v>
      </c>
      <c r="X18" s="25">
        <f t="shared" si="8"/>
        <v>0</v>
      </c>
    </row>
    <row r="19" spans="2:24" x14ac:dyDescent="0.3">
      <c r="B19" s="82" t="s">
        <v>15</v>
      </c>
      <c r="C19" s="292"/>
      <c r="D19" s="293"/>
      <c r="E19" s="249"/>
      <c r="F19" s="62"/>
      <c r="G19" s="62"/>
      <c r="H19" s="62"/>
      <c r="I19" s="20"/>
      <c r="J19" s="21"/>
      <c r="K19" s="84">
        <f>IF(I19&gt;0,IF(J19&gt;0,IF(E19="do konce roku 2023",'Podpůrná data'!$B$3,IF(E19="od roku 2024",'Podpůrná data'!$C$3,0)),0),0)</f>
        <v>0</v>
      </c>
      <c r="L19" s="237">
        <f>IFERROR(INT(ROUND(J19,2)*(VLOOKUP(INT(I19),'Podpůrná data'!$A$188:$C$232,2,FALSE))*(I19/(INT(I19)))),0)</f>
        <v>0</v>
      </c>
      <c r="M19" s="85">
        <f t="shared" si="2"/>
        <v>0</v>
      </c>
      <c r="N19" s="49"/>
      <c r="O19" s="20"/>
      <c r="P19" s="237">
        <f>IFERROR(INT(IF(N19="Ano",IF(O19&gt;I19,(ROUND(J19,2)*VLOOKUP(INT(I19),'Podpůrná data'!$A$188:$B$232,2,FALSE)*(I19/INT(I19))),(ROUND(J19,2)*VLOOKUP(INT(O19),'Podpůrná data'!$A$188:$B$232,2,FALSE)*(O19/INT(O19)))),0)),0)</f>
        <v>0</v>
      </c>
      <c r="Q19" s="85">
        <f>IF(E19="do konce roku 2023",P19*'Podpůrná data'!$B$4,IF(E19="od roku 2024",P19*'Podpůrná data'!$C$4,0))</f>
        <v>0</v>
      </c>
      <c r="R19" s="85">
        <f t="shared" si="3"/>
        <v>0</v>
      </c>
      <c r="S19" s="87">
        <f t="shared" si="0"/>
        <v>0</v>
      </c>
      <c r="T19" s="89" t="str">
        <f t="shared" si="4"/>
        <v/>
      </c>
      <c r="U19" s="25">
        <f t="shared" si="5"/>
        <v>0</v>
      </c>
      <c r="V19" s="25">
        <f t="shared" si="6"/>
        <v>0</v>
      </c>
      <c r="W19" s="25">
        <f t="shared" si="7"/>
        <v>0</v>
      </c>
      <c r="X19" s="25">
        <f t="shared" si="8"/>
        <v>0</v>
      </c>
    </row>
    <row r="20" spans="2:24" x14ac:dyDescent="0.3">
      <c r="B20" s="82" t="s">
        <v>16</v>
      </c>
      <c r="C20" s="292"/>
      <c r="D20" s="293"/>
      <c r="E20" s="249"/>
      <c r="F20" s="62"/>
      <c r="G20" s="62"/>
      <c r="H20" s="62"/>
      <c r="I20" s="20"/>
      <c r="J20" s="21"/>
      <c r="K20" s="84">
        <f>IF(I20&gt;0,IF(J20&gt;0,IF(E20="do konce roku 2023",'Podpůrná data'!$B$3,IF(E20="od roku 2024",'Podpůrná data'!$C$3,0)),0),0)</f>
        <v>0</v>
      </c>
      <c r="L20" s="237">
        <f>IFERROR(INT(ROUND(J20,2)*(VLOOKUP(INT(I20),'Podpůrná data'!$A$188:$C$232,2,FALSE))*(I20/(INT(I20)))),0)</f>
        <v>0</v>
      </c>
      <c r="M20" s="85">
        <f t="shared" si="2"/>
        <v>0</v>
      </c>
      <c r="N20" s="49"/>
      <c r="O20" s="20"/>
      <c r="P20" s="237">
        <f>IFERROR(INT(IF(N20="Ano",IF(O20&gt;I20,(ROUND(J20,2)*VLOOKUP(INT(I20),'Podpůrná data'!$A$188:$B$232,2,FALSE)*(I20/INT(I20))),(ROUND(J20,2)*VLOOKUP(INT(O20),'Podpůrná data'!$A$188:$B$232,2,FALSE)*(O20/INT(O20)))),0)),0)</f>
        <v>0</v>
      </c>
      <c r="Q20" s="85">
        <f>IF(E20="do konce roku 2023",P20*'Podpůrná data'!$B$4,IF(E20="od roku 2024",P20*'Podpůrná data'!$C$4,0))</f>
        <v>0</v>
      </c>
      <c r="R20" s="85">
        <f t="shared" si="3"/>
        <v>0</v>
      </c>
      <c r="S20" s="87">
        <f t="shared" si="0"/>
        <v>0</v>
      </c>
      <c r="T20" s="89" t="str">
        <f t="shared" si="4"/>
        <v/>
      </c>
      <c r="U20" s="25">
        <f t="shared" si="5"/>
        <v>0</v>
      </c>
      <c r="V20" s="25">
        <f t="shared" si="6"/>
        <v>0</v>
      </c>
      <c r="W20" s="25">
        <f t="shared" si="7"/>
        <v>0</v>
      </c>
      <c r="X20" s="25">
        <f t="shared" si="8"/>
        <v>0</v>
      </c>
    </row>
    <row r="21" spans="2:24" x14ac:dyDescent="0.3">
      <c r="B21" s="82" t="s">
        <v>17</v>
      </c>
      <c r="C21" s="292"/>
      <c r="D21" s="293"/>
      <c r="E21" s="249"/>
      <c r="F21" s="62"/>
      <c r="G21" s="62"/>
      <c r="H21" s="62"/>
      <c r="I21" s="20"/>
      <c r="J21" s="21"/>
      <c r="K21" s="84">
        <f>IF(I21&gt;0,IF(J21&gt;0,IF(E21="do konce roku 2023",'Podpůrná data'!$B$3,IF(E21="od roku 2024",'Podpůrná data'!$C$3,0)),0),0)</f>
        <v>0</v>
      </c>
      <c r="L21" s="237">
        <f>IFERROR(INT(ROUND(J21,2)*(VLOOKUP(INT(I21),'Podpůrná data'!$A$188:$C$232,2,FALSE))*(I21/(INT(I21)))),0)</f>
        <v>0</v>
      </c>
      <c r="M21" s="85">
        <f t="shared" si="2"/>
        <v>0</v>
      </c>
      <c r="N21" s="49"/>
      <c r="O21" s="20"/>
      <c r="P21" s="237">
        <f>IFERROR(INT(IF(N21="Ano",IF(O21&gt;I21,(ROUND(J21,2)*VLOOKUP(INT(I21),'Podpůrná data'!$A$188:$B$232,2,FALSE)*(I21/INT(I21))),(ROUND(J21,2)*VLOOKUP(INT(O21),'Podpůrná data'!$A$188:$B$232,2,FALSE)*(O21/INT(O21)))),0)),0)</f>
        <v>0</v>
      </c>
      <c r="Q21" s="85">
        <f>IF(E21="do konce roku 2023",P21*'Podpůrná data'!$B$4,IF(E21="od roku 2024",P21*'Podpůrná data'!$C$4,0))</f>
        <v>0</v>
      </c>
      <c r="R21" s="85">
        <f t="shared" si="3"/>
        <v>0</v>
      </c>
      <c r="S21" s="87">
        <f t="shared" si="0"/>
        <v>0</v>
      </c>
      <c r="T21" s="89" t="str">
        <f t="shared" si="4"/>
        <v/>
      </c>
      <c r="U21" s="25">
        <f t="shared" si="5"/>
        <v>0</v>
      </c>
      <c r="V21" s="25">
        <f t="shared" si="6"/>
        <v>0</v>
      </c>
      <c r="W21" s="25">
        <f t="shared" si="7"/>
        <v>0</v>
      </c>
      <c r="X21" s="25">
        <f t="shared" si="8"/>
        <v>0</v>
      </c>
    </row>
    <row r="22" spans="2:24" x14ac:dyDescent="0.3">
      <c r="B22" s="82" t="s">
        <v>18</v>
      </c>
      <c r="C22" s="292"/>
      <c r="D22" s="293"/>
      <c r="E22" s="249"/>
      <c r="F22" s="62"/>
      <c r="G22" s="62"/>
      <c r="H22" s="62"/>
      <c r="I22" s="20"/>
      <c r="J22" s="21"/>
      <c r="K22" s="84">
        <f>IF(I22&gt;0,IF(J22&gt;0,IF(E22="do konce roku 2023",'Podpůrná data'!$B$3,IF(E22="od roku 2024",'Podpůrná data'!$C$3,0)),0),0)</f>
        <v>0</v>
      </c>
      <c r="L22" s="237">
        <f>IFERROR(INT(ROUND(J22,2)*(VLOOKUP(INT(I22),'Podpůrná data'!$A$188:$C$232,2,FALSE))*(I22/(INT(I22)))),0)</f>
        <v>0</v>
      </c>
      <c r="M22" s="85">
        <f t="shared" si="2"/>
        <v>0</v>
      </c>
      <c r="N22" s="49"/>
      <c r="O22" s="20"/>
      <c r="P22" s="237">
        <f>IFERROR(INT(IF(N22="Ano",IF(O22&gt;I22,(ROUND(J22,2)*VLOOKUP(INT(I22),'Podpůrná data'!$A$188:$B$232,2,FALSE)*(I22/INT(I22))),(ROUND(J22,2)*VLOOKUP(INT(O22),'Podpůrná data'!$A$188:$B$232,2,FALSE)*(O22/INT(O22)))),0)),0)</f>
        <v>0</v>
      </c>
      <c r="Q22" s="85">
        <f>IF(E22="do konce roku 2023",P22*'Podpůrná data'!$B$4,IF(E22="od roku 2024",P22*'Podpůrná data'!$C$4,0))</f>
        <v>0</v>
      </c>
      <c r="R22" s="85">
        <f t="shared" si="3"/>
        <v>0</v>
      </c>
      <c r="S22" s="87">
        <f t="shared" si="0"/>
        <v>0</v>
      </c>
      <c r="T22" s="89" t="str">
        <f t="shared" si="4"/>
        <v/>
      </c>
      <c r="U22" s="25">
        <f t="shared" si="5"/>
        <v>0</v>
      </c>
      <c r="V22" s="25">
        <f t="shared" si="6"/>
        <v>0</v>
      </c>
      <c r="W22" s="25">
        <f t="shared" si="7"/>
        <v>0</v>
      </c>
      <c r="X22" s="25">
        <f t="shared" si="8"/>
        <v>0</v>
      </c>
    </row>
    <row r="23" spans="2:24" x14ac:dyDescent="0.3">
      <c r="B23" s="82" t="s">
        <v>19</v>
      </c>
      <c r="C23" s="292"/>
      <c r="D23" s="293"/>
      <c r="E23" s="249"/>
      <c r="F23" s="62"/>
      <c r="G23" s="62"/>
      <c r="H23" s="62"/>
      <c r="I23" s="20"/>
      <c r="J23" s="21"/>
      <c r="K23" s="84">
        <f>IF(I23&gt;0,IF(J23&gt;0,IF(E23="do konce roku 2023",'Podpůrná data'!$B$3,IF(E23="od roku 2024",'Podpůrná data'!$C$3,0)),0),0)</f>
        <v>0</v>
      </c>
      <c r="L23" s="237">
        <f>IFERROR(INT(ROUND(J23,2)*(VLOOKUP(INT(I23),'Podpůrná data'!$A$188:$C$232,2,FALSE))*(I23/(INT(I23)))),0)</f>
        <v>0</v>
      </c>
      <c r="M23" s="85">
        <f t="shared" si="2"/>
        <v>0</v>
      </c>
      <c r="N23" s="49"/>
      <c r="O23" s="20"/>
      <c r="P23" s="237">
        <f>IFERROR(INT(IF(N23="Ano",IF(O23&gt;I23,(ROUND(J23,2)*VLOOKUP(INT(I23),'Podpůrná data'!$A$188:$B$232,2,FALSE)*(I23/INT(I23))),(ROUND(J23,2)*VLOOKUP(INT(O23),'Podpůrná data'!$A$188:$B$232,2,FALSE)*(O23/INT(O23)))),0)),0)</f>
        <v>0</v>
      </c>
      <c r="Q23" s="85">
        <f>IF(E23="do konce roku 2023",P23*'Podpůrná data'!$B$4,IF(E23="od roku 2024",P23*'Podpůrná data'!$C$4,0))</f>
        <v>0</v>
      </c>
      <c r="R23" s="90">
        <f t="shared" si="3"/>
        <v>0</v>
      </c>
      <c r="S23" s="87">
        <f t="shared" si="0"/>
        <v>0</v>
      </c>
      <c r="T23" s="89" t="str">
        <f t="shared" si="4"/>
        <v/>
      </c>
      <c r="U23" s="25">
        <f t="shared" si="5"/>
        <v>0</v>
      </c>
      <c r="V23" s="25">
        <f t="shared" si="6"/>
        <v>0</v>
      </c>
      <c r="W23" s="25">
        <f t="shared" si="7"/>
        <v>0</v>
      </c>
      <c r="X23" s="25">
        <f t="shared" si="8"/>
        <v>0</v>
      </c>
    </row>
    <row r="24" spans="2:24" x14ac:dyDescent="0.3">
      <c r="B24" s="82" t="s">
        <v>20</v>
      </c>
      <c r="C24" s="292"/>
      <c r="D24" s="293"/>
      <c r="E24" s="249"/>
      <c r="F24" s="62"/>
      <c r="G24" s="62"/>
      <c r="H24" s="62"/>
      <c r="I24" s="20"/>
      <c r="J24" s="21"/>
      <c r="K24" s="84">
        <f>IF(I24&gt;0,IF(J24&gt;0,IF(E24="do konce roku 2023",'Podpůrná data'!$B$3,IF(E24="od roku 2024",'Podpůrná data'!$C$3,0)),0),0)</f>
        <v>0</v>
      </c>
      <c r="L24" s="237">
        <f>IFERROR(INT(ROUND(J24,2)*(VLOOKUP(INT(I24),'Podpůrná data'!$A$188:$C$232,2,FALSE))*(I24/(INT(I24)))),0)</f>
        <v>0</v>
      </c>
      <c r="M24" s="85">
        <f t="shared" si="2"/>
        <v>0</v>
      </c>
      <c r="N24" s="49"/>
      <c r="O24" s="20"/>
      <c r="P24" s="237">
        <f>IFERROR(INT(IF(N24="Ano",IF(O24&gt;I24,(ROUND(J24,2)*VLOOKUP(INT(I24),'Podpůrná data'!$A$188:$B$232,2,FALSE)*(I24/INT(I24))),(ROUND(J24,2)*VLOOKUP(INT(O24),'Podpůrná data'!$A$188:$B$232,2,FALSE)*(O24/INT(O24)))),0)),0)</f>
        <v>0</v>
      </c>
      <c r="Q24" s="85">
        <f>IF(E24="do konce roku 2023",P24*'Podpůrná data'!$B$4,IF(E24="od roku 2024",P24*'Podpůrná data'!$C$4,0))</f>
        <v>0</v>
      </c>
      <c r="R24" s="90">
        <f t="shared" si="3"/>
        <v>0</v>
      </c>
      <c r="S24" s="87">
        <f t="shared" si="0"/>
        <v>0</v>
      </c>
      <c r="T24" s="89" t="str">
        <f t="shared" si="4"/>
        <v/>
      </c>
      <c r="U24" s="25">
        <f t="shared" si="5"/>
        <v>0</v>
      </c>
      <c r="V24" s="25">
        <f t="shared" si="6"/>
        <v>0</v>
      </c>
      <c r="W24" s="25">
        <f t="shared" si="7"/>
        <v>0</v>
      </c>
      <c r="X24" s="25">
        <f t="shared" si="8"/>
        <v>0</v>
      </c>
    </row>
    <row r="25" spans="2:24" x14ac:dyDescent="0.3">
      <c r="B25" s="82" t="s">
        <v>21</v>
      </c>
      <c r="C25" s="292"/>
      <c r="D25" s="293"/>
      <c r="E25" s="249"/>
      <c r="F25" s="62"/>
      <c r="G25" s="62"/>
      <c r="H25" s="62"/>
      <c r="I25" s="20"/>
      <c r="J25" s="21"/>
      <c r="K25" s="84">
        <f>IF(I25&gt;0,IF(J25&gt;0,IF(E25="do konce roku 2023",'Podpůrná data'!$B$3,IF(E25="od roku 2024",'Podpůrná data'!$C$3,0)),0),0)</f>
        <v>0</v>
      </c>
      <c r="L25" s="237">
        <f>IFERROR(INT(ROUND(J25,2)*(VLOOKUP(INT(I25),'Podpůrná data'!$A$188:$C$232,2,FALSE))*(I25/(INT(I25)))),0)</f>
        <v>0</v>
      </c>
      <c r="M25" s="85">
        <f t="shared" si="2"/>
        <v>0</v>
      </c>
      <c r="N25" s="49"/>
      <c r="O25" s="20"/>
      <c r="P25" s="237">
        <f>IFERROR(INT(IF(N25="Ano",IF(O25&gt;I25,(ROUND(J25,2)*VLOOKUP(INT(I25),'Podpůrná data'!$A$188:$B$232,2,FALSE)*(I25/INT(I25))),(ROUND(J25,2)*VLOOKUP(INT(O25),'Podpůrná data'!$A$188:$B$232,2,FALSE)*(O25/INT(O25)))),0)),0)</f>
        <v>0</v>
      </c>
      <c r="Q25" s="85">
        <f>IF(E25="do konce roku 2023",P25*'Podpůrná data'!$B$4,IF(E25="od roku 2024",P25*'Podpůrná data'!$C$4,0))</f>
        <v>0</v>
      </c>
      <c r="R25" s="90">
        <f t="shared" si="3"/>
        <v>0</v>
      </c>
      <c r="S25" s="87">
        <f t="shared" si="0"/>
        <v>0</v>
      </c>
      <c r="T25" s="89" t="str">
        <f t="shared" si="4"/>
        <v/>
      </c>
      <c r="U25" s="25">
        <f t="shared" si="5"/>
        <v>0</v>
      </c>
      <c r="V25" s="25">
        <f t="shared" si="6"/>
        <v>0</v>
      </c>
      <c r="W25" s="25">
        <f t="shared" si="7"/>
        <v>0</v>
      </c>
      <c r="X25" s="25">
        <f t="shared" si="8"/>
        <v>0</v>
      </c>
    </row>
    <row r="26" spans="2:24" x14ac:dyDescent="0.3">
      <c r="B26" s="82" t="s">
        <v>22</v>
      </c>
      <c r="C26" s="292"/>
      <c r="D26" s="293"/>
      <c r="E26" s="249"/>
      <c r="F26" s="62"/>
      <c r="G26" s="62"/>
      <c r="H26" s="62"/>
      <c r="I26" s="20"/>
      <c r="J26" s="21"/>
      <c r="K26" s="84">
        <f>IF(I26&gt;0,IF(J26&gt;0,IF(E26="do konce roku 2023",'Podpůrná data'!$B$3,IF(E26="od roku 2024",'Podpůrná data'!$C$3,0)),0),0)</f>
        <v>0</v>
      </c>
      <c r="L26" s="237">
        <f>IFERROR(INT(ROUND(J26,2)*(VLOOKUP(INT(I26),'Podpůrná data'!$A$188:$C$232,2,FALSE))*(I26/(INT(I26)))),0)</f>
        <v>0</v>
      </c>
      <c r="M26" s="85">
        <f t="shared" si="2"/>
        <v>0</v>
      </c>
      <c r="N26" s="49"/>
      <c r="O26" s="20"/>
      <c r="P26" s="237">
        <f>IFERROR(INT(IF(N26="Ano",IF(O26&gt;I26,(ROUND(J26,2)*VLOOKUP(INT(I26),'Podpůrná data'!$A$188:$B$232,2,FALSE)*(I26/INT(I26))),(ROUND(J26,2)*VLOOKUP(INT(O26),'Podpůrná data'!$A$188:$B$232,2,FALSE)*(O26/INT(O26)))),0)),0)</f>
        <v>0</v>
      </c>
      <c r="Q26" s="85">
        <f>IF(E26="do konce roku 2023",P26*'Podpůrná data'!$B$4,IF(E26="od roku 2024",P26*'Podpůrná data'!$C$4,0))</f>
        <v>0</v>
      </c>
      <c r="R26" s="90">
        <f t="shared" si="3"/>
        <v>0</v>
      </c>
      <c r="S26" s="87">
        <f t="shared" si="0"/>
        <v>0</v>
      </c>
      <c r="T26" s="89" t="str">
        <f t="shared" si="4"/>
        <v/>
      </c>
      <c r="U26" s="25">
        <f t="shared" si="5"/>
        <v>0</v>
      </c>
      <c r="V26" s="25">
        <f t="shared" si="6"/>
        <v>0</v>
      </c>
      <c r="W26" s="25">
        <f t="shared" si="7"/>
        <v>0</v>
      </c>
      <c r="X26" s="25">
        <f t="shared" si="8"/>
        <v>0</v>
      </c>
    </row>
    <row r="27" spans="2:24" x14ac:dyDescent="0.3">
      <c r="B27" s="82" t="s">
        <v>23</v>
      </c>
      <c r="C27" s="292"/>
      <c r="D27" s="293"/>
      <c r="E27" s="249"/>
      <c r="F27" s="62"/>
      <c r="G27" s="62"/>
      <c r="H27" s="62"/>
      <c r="I27" s="20"/>
      <c r="J27" s="21"/>
      <c r="K27" s="84">
        <f>IF(I27&gt;0,IF(J27&gt;0,IF(E27="do konce roku 2023",'Podpůrná data'!$B$3,IF(E27="od roku 2024",'Podpůrná data'!$C$3,0)),0),0)</f>
        <v>0</v>
      </c>
      <c r="L27" s="237">
        <f>IFERROR(INT(ROUND(J27,2)*(VLOOKUP(INT(I27),'Podpůrná data'!$A$188:$C$232,2,FALSE))*(I27/(INT(I27)))),0)</f>
        <v>0</v>
      </c>
      <c r="M27" s="85">
        <f t="shared" si="2"/>
        <v>0</v>
      </c>
      <c r="N27" s="49"/>
      <c r="O27" s="20"/>
      <c r="P27" s="237">
        <f>IFERROR(INT(IF(N27="Ano",IF(O27&gt;I27,(ROUND(J27,2)*VLOOKUP(INT(I27),'Podpůrná data'!$A$188:$B$232,2,FALSE)*(I27/INT(I27))),(ROUND(J27,2)*VLOOKUP(INT(O27),'Podpůrná data'!$A$188:$B$232,2,FALSE)*(O27/INT(O27)))),0)),0)</f>
        <v>0</v>
      </c>
      <c r="Q27" s="85">
        <f>IF(E27="do konce roku 2023",P27*'Podpůrná data'!$B$4,IF(E27="od roku 2024",P27*'Podpůrná data'!$C$4,0))</f>
        <v>0</v>
      </c>
      <c r="R27" s="90">
        <f t="shared" si="3"/>
        <v>0</v>
      </c>
      <c r="S27" s="87">
        <f t="shared" si="0"/>
        <v>0</v>
      </c>
      <c r="T27" s="89" t="str">
        <f t="shared" si="4"/>
        <v/>
      </c>
      <c r="U27" s="25">
        <f t="shared" si="5"/>
        <v>0</v>
      </c>
      <c r="V27" s="25">
        <f t="shared" si="6"/>
        <v>0</v>
      </c>
      <c r="W27" s="25">
        <f t="shared" si="7"/>
        <v>0</v>
      </c>
      <c r="X27" s="25">
        <f t="shared" si="8"/>
        <v>0</v>
      </c>
    </row>
    <row r="28" spans="2:24" x14ac:dyDescent="0.3">
      <c r="B28" s="82" t="s">
        <v>24</v>
      </c>
      <c r="C28" s="292"/>
      <c r="D28" s="293"/>
      <c r="E28" s="249"/>
      <c r="F28" s="62"/>
      <c r="G28" s="62"/>
      <c r="H28" s="62"/>
      <c r="I28" s="20"/>
      <c r="J28" s="21"/>
      <c r="K28" s="84">
        <f>IF(I28&gt;0,IF(J28&gt;0,IF(E28="do konce roku 2023",'Podpůrná data'!$B$3,IF(E28="od roku 2024",'Podpůrná data'!$C$3,0)),0),0)</f>
        <v>0</v>
      </c>
      <c r="L28" s="237">
        <f>IFERROR(INT(ROUND(J28,2)*(VLOOKUP(INT(I28),'Podpůrná data'!$A$188:$C$232,2,FALSE))*(I28/(INT(I28)))),0)</f>
        <v>0</v>
      </c>
      <c r="M28" s="85">
        <f t="shared" si="2"/>
        <v>0</v>
      </c>
      <c r="N28" s="49"/>
      <c r="O28" s="20"/>
      <c r="P28" s="237">
        <f>IFERROR(INT(IF(N28="Ano",IF(O28&gt;I28,(ROUND(J28,2)*VLOOKUP(INT(I28),'Podpůrná data'!$A$188:$B$232,2,FALSE)*(I28/INT(I28))),(ROUND(J28,2)*VLOOKUP(INT(O28),'Podpůrná data'!$A$188:$B$232,2,FALSE)*(O28/INT(O28)))),0)),0)</f>
        <v>0</v>
      </c>
      <c r="Q28" s="85">
        <f>IF(E28="do konce roku 2023",P28*'Podpůrná data'!$B$4,IF(E28="od roku 2024",P28*'Podpůrná data'!$C$4,0))</f>
        <v>0</v>
      </c>
      <c r="R28" s="90">
        <f t="shared" si="3"/>
        <v>0</v>
      </c>
      <c r="S28" s="87">
        <f t="shared" si="0"/>
        <v>0</v>
      </c>
      <c r="T28" s="89" t="str">
        <f t="shared" si="4"/>
        <v/>
      </c>
      <c r="U28" s="25">
        <f t="shared" si="5"/>
        <v>0</v>
      </c>
      <c r="V28" s="25">
        <f t="shared" si="6"/>
        <v>0</v>
      </c>
      <c r="W28" s="25">
        <f t="shared" si="7"/>
        <v>0</v>
      </c>
      <c r="X28" s="25">
        <f t="shared" si="8"/>
        <v>0</v>
      </c>
    </row>
    <row r="29" spans="2:24" x14ac:dyDescent="0.3">
      <c r="B29" s="82" t="s">
        <v>25</v>
      </c>
      <c r="C29" s="292"/>
      <c r="D29" s="293"/>
      <c r="E29" s="249"/>
      <c r="F29" s="62"/>
      <c r="G29" s="62"/>
      <c r="H29" s="62"/>
      <c r="I29" s="20"/>
      <c r="J29" s="21"/>
      <c r="K29" s="84">
        <f>IF(I29&gt;0,IF(J29&gt;0,IF(E29="do konce roku 2023",'Podpůrná data'!$B$3,IF(E29="od roku 2024",'Podpůrná data'!$C$3,0)),0),0)</f>
        <v>0</v>
      </c>
      <c r="L29" s="237">
        <f>IFERROR(INT(ROUND(J29,2)*(VLOOKUP(INT(I29),'Podpůrná data'!$A$188:$C$232,2,FALSE))*(I29/(INT(I29)))),0)</f>
        <v>0</v>
      </c>
      <c r="M29" s="85">
        <f t="shared" si="2"/>
        <v>0</v>
      </c>
      <c r="N29" s="49"/>
      <c r="O29" s="20"/>
      <c r="P29" s="237">
        <f>IFERROR(INT(IF(N29="Ano",IF(O29&gt;I29,(ROUND(J29,2)*VLOOKUP(INT(I29),'Podpůrná data'!$A$188:$B$232,2,FALSE)*(I29/INT(I29))),(ROUND(J29,2)*VLOOKUP(INT(O29),'Podpůrná data'!$A$188:$B$232,2,FALSE)*(O29/INT(O29)))),0)),0)</f>
        <v>0</v>
      </c>
      <c r="Q29" s="85">
        <f>IF(E29="do konce roku 2023",P29*'Podpůrná data'!$B$4,IF(E29="od roku 2024",P29*'Podpůrná data'!$C$4,0))</f>
        <v>0</v>
      </c>
      <c r="R29" s="90">
        <f t="shared" si="3"/>
        <v>0</v>
      </c>
      <c r="S29" s="87">
        <f t="shared" si="0"/>
        <v>0</v>
      </c>
      <c r="T29" s="89" t="str">
        <f t="shared" si="4"/>
        <v/>
      </c>
      <c r="U29" s="25">
        <f t="shared" si="5"/>
        <v>0</v>
      </c>
      <c r="V29" s="25">
        <f t="shared" si="6"/>
        <v>0</v>
      </c>
      <c r="W29" s="25">
        <f t="shared" si="7"/>
        <v>0</v>
      </c>
      <c r="X29" s="25">
        <f t="shared" si="8"/>
        <v>0</v>
      </c>
    </row>
    <row r="30" spans="2:24" x14ac:dyDescent="0.3">
      <c r="B30" s="82" t="s">
        <v>26</v>
      </c>
      <c r="C30" s="292"/>
      <c r="D30" s="293"/>
      <c r="E30" s="249"/>
      <c r="F30" s="62"/>
      <c r="G30" s="62"/>
      <c r="H30" s="62"/>
      <c r="I30" s="20"/>
      <c r="J30" s="21"/>
      <c r="K30" s="84">
        <f>IF(I30&gt;0,IF(J30&gt;0,IF(E30="do konce roku 2023",'Podpůrná data'!$B$3,IF(E30="od roku 2024",'Podpůrná data'!$C$3,0)),0),0)</f>
        <v>0</v>
      </c>
      <c r="L30" s="237">
        <f>IFERROR(INT(ROUND(J30,2)*(VLOOKUP(INT(I30),'Podpůrná data'!$A$188:$C$232,2,FALSE))*(I30/(INT(I30)))),0)</f>
        <v>0</v>
      </c>
      <c r="M30" s="85">
        <f t="shared" si="2"/>
        <v>0</v>
      </c>
      <c r="N30" s="49"/>
      <c r="O30" s="20"/>
      <c r="P30" s="237">
        <f>IFERROR(INT(IF(N30="Ano",IF(O30&gt;I30,(ROUND(J30,2)*VLOOKUP(INT(I30),'Podpůrná data'!$A$188:$B$232,2,FALSE)*(I30/INT(I30))),(ROUND(J30,2)*VLOOKUP(INT(O30),'Podpůrná data'!$A$188:$B$232,2,FALSE)*(O30/INT(O30)))),0)),0)</f>
        <v>0</v>
      </c>
      <c r="Q30" s="85">
        <f>IF(E30="do konce roku 2023",P30*'Podpůrná data'!$B$4,IF(E30="od roku 2024",P30*'Podpůrná data'!$C$4,0))</f>
        <v>0</v>
      </c>
      <c r="R30" s="90">
        <f t="shared" si="3"/>
        <v>0</v>
      </c>
      <c r="S30" s="87">
        <f t="shared" si="0"/>
        <v>0</v>
      </c>
      <c r="T30" s="89" t="str">
        <f t="shared" si="4"/>
        <v/>
      </c>
      <c r="U30" s="25">
        <f t="shared" si="5"/>
        <v>0</v>
      </c>
      <c r="V30" s="25">
        <f t="shared" si="6"/>
        <v>0</v>
      </c>
      <c r="W30" s="25">
        <f t="shared" si="7"/>
        <v>0</v>
      </c>
      <c r="X30" s="25">
        <f t="shared" si="8"/>
        <v>0</v>
      </c>
    </row>
    <row r="31" spans="2:24" x14ac:dyDescent="0.3">
      <c r="B31" s="82" t="s">
        <v>27</v>
      </c>
      <c r="C31" s="292"/>
      <c r="D31" s="293"/>
      <c r="E31" s="249"/>
      <c r="F31" s="62"/>
      <c r="G31" s="62"/>
      <c r="H31" s="62"/>
      <c r="I31" s="20"/>
      <c r="J31" s="21"/>
      <c r="K31" s="84">
        <f>IF(I31&gt;0,IF(J31&gt;0,IF(E31="do konce roku 2023",'Podpůrná data'!$B$3,IF(E31="od roku 2024",'Podpůrná data'!$C$3,0)),0),0)</f>
        <v>0</v>
      </c>
      <c r="L31" s="237">
        <f>IFERROR(INT(ROUND(J31,2)*(VLOOKUP(INT(I31),'Podpůrná data'!$A$188:$C$232,2,FALSE))*(I31/(INT(I31)))),0)</f>
        <v>0</v>
      </c>
      <c r="M31" s="85">
        <f t="shared" si="2"/>
        <v>0</v>
      </c>
      <c r="N31" s="49"/>
      <c r="O31" s="20"/>
      <c r="P31" s="237">
        <f>IFERROR(INT(IF(N31="Ano",IF(O31&gt;I31,(ROUND(J31,2)*VLOOKUP(INT(I31),'Podpůrná data'!$A$188:$B$232,2,FALSE)*(I31/INT(I31))),(ROUND(J31,2)*VLOOKUP(INT(O31),'Podpůrná data'!$A$188:$B$232,2,FALSE)*(O31/INT(O31)))),0)),0)</f>
        <v>0</v>
      </c>
      <c r="Q31" s="85">
        <f>IF(E31="do konce roku 2023",P31*'Podpůrná data'!$B$4,IF(E31="od roku 2024",P31*'Podpůrná data'!$C$4,0))</f>
        <v>0</v>
      </c>
      <c r="R31" s="90">
        <f t="shared" si="3"/>
        <v>0</v>
      </c>
      <c r="S31" s="87">
        <f t="shared" si="0"/>
        <v>0</v>
      </c>
      <c r="T31" s="89" t="str">
        <f t="shared" si="4"/>
        <v/>
      </c>
      <c r="U31" s="25">
        <f t="shared" si="5"/>
        <v>0</v>
      </c>
      <c r="V31" s="25">
        <f t="shared" si="6"/>
        <v>0</v>
      </c>
      <c r="W31" s="25">
        <f t="shared" si="7"/>
        <v>0</v>
      </c>
      <c r="X31" s="25">
        <f t="shared" si="8"/>
        <v>0</v>
      </c>
    </row>
    <row r="32" spans="2:24" x14ac:dyDescent="0.3">
      <c r="B32" s="82" t="s">
        <v>28</v>
      </c>
      <c r="C32" s="292"/>
      <c r="D32" s="293"/>
      <c r="E32" s="249"/>
      <c r="F32" s="62"/>
      <c r="G32" s="62"/>
      <c r="H32" s="62"/>
      <c r="I32" s="20"/>
      <c r="J32" s="21"/>
      <c r="K32" s="84">
        <f>IF(I32&gt;0,IF(J32&gt;0,IF(E32="do konce roku 2023",'Podpůrná data'!$B$3,IF(E32="od roku 2024",'Podpůrná data'!$C$3,0)),0),0)</f>
        <v>0</v>
      </c>
      <c r="L32" s="237">
        <f>IFERROR(INT(ROUND(J32,2)*(VLOOKUP(INT(I32),'Podpůrná data'!$A$188:$C$232,2,FALSE))*(I32/(INT(I32)))),0)</f>
        <v>0</v>
      </c>
      <c r="M32" s="85">
        <f t="shared" si="2"/>
        <v>0</v>
      </c>
      <c r="N32" s="49"/>
      <c r="O32" s="20"/>
      <c r="P32" s="237">
        <f>IFERROR(INT(IF(N32="Ano",IF(O32&gt;I32,(ROUND(J32,2)*VLOOKUP(INT(I32),'Podpůrná data'!$A$188:$B$232,2,FALSE)*(I32/INT(I32))),(ROUND(J32,2)*VLOOKUP(INT(O32),'Podpůrná data'!$A$188:$B$232,2,FALSE)*(O32/INT(O32)))),0)),0)</f>
        <v>0</v>
      </c>
      <c r="Q32" s="85">
        <f>IF(E32="do konce roku 2023",P32*'Podpůrná data'!$B$4,IF(E32="od roku 2024",P32*'Podpůrná data'!$C$4,0))</f>
        <v>0</v>
      </c>
      <c r="R32" s="90">
        <f t="shared" si="3"/>
        <v>0</v>
      </c>
      <c r="S32" s="87">
        <f t="shared" si="0"/>
        <v>0</v>
      </c>
      <c r="T32" s="89" t="str">
        <f t="shared" si="4"/>
        <v/>
      </c>
      <c r="U32" s="25">
        <f t="shared" si="5"/>
        <v>0</v>
      </c>
      <c r="V32" s="25">
        <f t="shared" si="6"/>
        <v>0</v>
      </c>
      <c r="W32" s="25">
        <f t="shared" si="7"/>
        <v>0</v>
      </c>
      <c r="X32" s="25">
        <f t="shared" si="8"/>
        <v>0</v>
      </c>
    </row>
    <row r="33" spans="2:24" x14ac:dyDescent="0.3">
      <c r="B33" s="82" t="s">
        <v>29</v>
      </c>
      <c r="C33" s="292"/>
      <c r="D33" s="293"/>
      <c r="E33" s="249"/>
      <c r="F33" s="62"/>
      <c r="G33" s="62"/>
      <c r="H33" s="62"/>
      <c r="I33" s="20"/>
      <c r="J33" s="21"/>
      <c r="K33" s="84">
        <f>IF(I33&gt;0,IF(J33&gt;0,IF(E33="do konce roku 2023",'Podpůrná data'!$B$3,IF(E33="od roku 2024",'Podpůrná data'!$C$3,0)),0),0)</f>
        <v>0</v>
      </c>
      <c r="L33" s="237">
        <f>IFERROR(INT(ROUND(J33,2)*(VLOOKUP(INT(I33),'Podpůrná data'!$A$188:$C$232,2,FALSE))*(I33/(INT(I33)))),0)</f>
        <v>0</v>
      </c>
      <c r="M33" s="85">
        <f t="shared" si="2"/>
        <v>0</v>
      </c>
      <c r="N33" s="49"/>
      <c r="O33" s="20"/>
      <c r="P33" s="237">
        <f>IFERROR(INT(IF(N33="Ano",IF(O33&gt;I33,(ROUND(J33,2)*VLOOKUP(INT(I33),'Podpůrná data'!$A$188:$B$232,2,FALSE)*(I33/INT(I33))),(ROUND(J33,2)*VLOOKUP(INT(O33),'Podpůrná data'!$A$188:$B$232,2,FALSE)*(O33/INT(O33)))),0)),0)</f>
        <v>0</v>
      </c>
      <c r="Q33" s="85">
        <f>IF(E33="do konce roku 2023",P33*'Podpůrná data'!$B$4,IF(E33="od roku 2024",P33*'Podpůrná data'!$C$4,0))</f>
        <v>0</v>
      </c>
      <c r="R33" s="90">
        <f t="shared" si="3"/>
        <v>0</v>
      </c>
      <c r="S33" s="87">
        <f t="shared" si="0"/>
        <v>0</v>
      </c>
      <c r="T33" s="89" t="str">
        <f t="shared" si="4"/>
        <v/>
      </c>
      <c r="U33" s="25">
        <f t="shared" si="5"/>
        <v>0</v>
      </c>
      <c r="V33" s="25">
        <f t="shared" si="6"/>
        <v>0</v>
      </c>
      <c r="W33" s="25">
        <f t="shared" si="7"/>
        <v>0</v>
      </c>
      <c r="X33" s="25">
        <f t="shared" si="8"/>
        <v>0</v>
      </c>
    </row>
    <row r="34" spans="2:24" x14ac:dyDescent="0.3">
      <c r="B34" s="82" t="s">
        <v>30</v>
      </c>
      <c r="C34" s="292"/>
      <c r="D34" s="293"/>
      <c r="E34" s="249"/>
      <c r="F34" s="62"/>
      <c r="G34" s="62"/>
      <c r="H34" s="62"/>
      <c r="I34" s="20"/>
      <c r="J34" s="21"/>
      <c r="K34" s="84">
        <f>IF(I34&gt;0,IF(J34&gt;0,IF(E34="do konce roku 2023",'Podpůrná data'!$B$3,IF(E34="od roku 2024",'Podpůrná data'!$C$3,0)),0),0)</f>
        <v>0</v>
      </c>
      <c r="L34" s="237">
        <f>IFERROR(INT(ROUND(J34,2)*(VLOOKUP(INT(I34),'Podpůrná data'!$A$188:$C$232,2,FALSE))*(I34/(INT(I34)))),0)</f>
        <v>0</v>
      </c>
      <c r="M34" s="85">
        <f t="shared" si="2"/>
        <v>0</v>
      </c>
      <c r="N34" s="49"/>
      <c r="O34" s="20"/>
      <c r="P34" s="237">
        <f>IFERROR(INT(IF(N34="Ano",IF(O34&gt;I34,(ROUND(J34,2)*VLOOKUP(INT(I34),'Podpůrná data'!$A$188:$B$232,2,FALSE)*(I34/INT(I34))),(ROUND(J34,2)*VLOOKUP(INT(O34),'Podpůrná data'!$A$188:$B$232,2,FALSE)*(O34/INT(O34)))),0)),0)</f>
        <v>0</v>
      </c>
      <c r="Q34" s="85">
        <f>IF(E34="do konce roku 2023",P34*'Podpůrná data'!$B$4,IF(E34="od roku 2024",P34*'Podpůrná data'!$C$4,0))</f>
        <v>0</v>
      </c>
      <c r="R34" s="90">
        <f t="shared" si="3"/>
        <v>0</v>
      </c>
      <c r="S34" s="87">
        <f t="shared" si="0"/>
        <v>0</v>
      </c>
      <c r="T34" s="89" t="str">
        <f t="shared" si="4"/>
        <v/>
      </c>
      <c r="U34" s="25">
        <f t="shared" si="5"/>
        <v>0</v>
      </c>
      <c r="V34" s="25">
        <f t="shared" si="6"/>
        <v>0</v>
      </c>
      <c r="W34" s="25">
        <f t="shared" si="7"/>
        <v>0</v>
      </c>
      <c r="X34" s="25">
        <f t="shared" si="8"/>
        <v>0</v>
      </c>
    </row>
    <row r="35" spans="2:24" x14ac:dyDescent="0.3">
      <c r="B35" s="82" t="s">
        <v>31</v>
      </c>
      <c r="C35" s="292"/>
      <c r="D35" s="293"/>
      <c r="E35" s="249"/>
      <c r="F35" s="62"/>
      <c r="G35" s="62"/>
      <c r="H35" s="62"/>
      <c r="I35" s="20"/>
      <c r="J35" s="21"/>
      <c r="K35" s="84">
        <f>IF(I35&gt;0,IF(J35&gt;0,IF(E35="do konce roku 2023",'Podpůrná data'!$B$3,IF(E35="od roku 2024",'Podpůrná data'!$C$3,0)),0),0)</f>
        <v>0</v>
      </c>
      <c r="L35" s="237">
        <f>IFERROR(INT(ROUND(J35,2)*(VLOOKUP(INT(I35),'Podpůrná data'!$A$188:$C$232,2,FALSE))*(I35/(INT(I35)))),0)</f>
        <v>0</v>
      </c>
      <c r="M35" s="85">
        <f t="shared" si="2"/>
        <v>0</v>
      </c>
      <c r="N35" s="49"/>
      <c r="O35" s="20"/>
      <c r="P35" s="237">
        <f>IFERROR(INT(IF(N35="Ano",IF(O35&gt;I35,(ROUND(J35,2)*VLOOKUP(INT(I35),'Podpůrná data'!$A$188:$B$232,2,FALSE)*(I35/INT(I35))),(ROUND(J35,2)*VLOOKUP(INT(O35),'Podpůrná data'!$A$188:$B$232,2,FALSE)*(O35/INT(O35)))),0)),0)</f>
        <v>0</v>
      </c>
      <c r="Q35" s="85">
        <f>IF(E35="do konce roku 2023",P35*'Podpůrná data'!$B$4,IF(E35="od roku 2024",P35*'Podpůrná data'!$C$4,0))</f>
        <v>0</v>
      </c>
      <c r="R35" s="90">
        <f t="shared" si="3"/>
        <v>0</v>
      </c>
      <c r="S35" s="87">
        <f t="shared" si="0"/>
        <v>0</v>
      </c>
      <c r="T35" s="89" t="str">
        <f t="shared" si="4"/>
        <v/>
      </c>
      <c r="U35" s="25">
        <f t="shared" si="5"/>
        <v>0</v>
      </c>
      <c r="V35" s="25">
        <f t="shared" si="6"/>
        <v>0</v>
      </c>
      <c r="W35" s="25">
        <f t="shared" si="7"/>
        <v>0</v>
      </c>
      <c r="X35" s="25">
        <f t="shared" si="8"/>
        <v>0</v>
      </c>
    </row>
    <row r="36" spans="2:24" x14ac:dyDescent="0.3">
      <c r="B36" s="82" t="s">
        <v>32</v>
      </c>
      <c r="C36" s="292"/>
      <c r="D36" s="293"/>
      <c r="E36" s="249"/>
      <c r="F36" s="62"/>
      <c r="G36" s="62"/>
      <c r="H36" s="62"/>
      <c r="I36" s="20"/>
      <c r="J36" s="21"/>
      <c r="K36" s="84">
        <f>IF(I36&gt;0,IF(J36&gt;0,IF(E36="do konce roku 2023",'Podpůrná data'!$B$3,IF(E36="od roku 2024",'Podpůrná data'!$C$3,0)),0),0)</f>
        <v>0</v>
      </c>
      <c r="L36" s="237">
        <f>IFERROR(INT(ROUND(J36,2)*(VLOOKUP(INT(I36),'Podpůrná data'!$A$188:$C$232,2,FALSE))*(I36/(INT(I36)))),0)</f>
        <v>0</v>
      </c>
      <c r="M36" s="85">
        <f t="shared" si="2"/>
        <v>0</v>
      </c>
      <c r="N36" s="49"/>
      <c r="O36" s="20"/>
      <c r="P36" s="237">
        <f>IFERROR(INT(IF(N36="Ano",IF(O36&gt;I36,(ROUND(J36,2)*VLOOKUP(INT(I36),'Podpůrná data'!$A$188:$B$232,2,FALSE)*(I36/INT(I36))),(ROUND(J36,2)*VLOOKUP(INT(O36),'Podpůrná data'!$A$188:$B$232,2,FALSE)*(O36/INT(O36)))),0)),0)</f>
        <v>0</v>
      </c>
      <c r="Q36" s="85">
        <f>IF(E36="do konce roku 2023",P36*'Podpůrná data'!$B$4,IF(E36="od roku 2024",P36*'Podpůrná data'!$C$4,0))</f>
        <v>0</v>
      </c>
      <c r="R36" s="90">
        <f t="shared" si="3"/>
        <v>0</v>
      </c>
      <c r="S36" s="87">
        <f t="shared" si="0"/>
        <v>0</v>
      </c>
      <c r="T36" s="89" t="str">
        <f t="shared" si="4"/>
        <v/>
      </c>
      <c r="U36" s="25">
        <f t="shared" si="5"/>
        <v>0</v>
      </c>
      <c r="V36" s="25">
        <f t="shared" si="6"/>
        <v>0</v>
      </c>
      <c r="W36" s="25">
        <f t="shared" si="7"/>
        <v>0</v>
      </c>
      <c r="X36" s="25">
        <f t="shared" si="8"/>
        <v>0</v>
      </c>
    </row>
    <row r="37" spans="2:24" x14ac:dyDescent="0.3">
      <c r="B37" s="82" t="s">
        <v>33</v>
      </c>
      <c r="C37" s="292"/>
      <c r="D37" s="293"/>
      <c r="E37" s="249"/>
      <c r="F37" s="62"/>
      <c r="G37" s="62"/>
      <c r="H37" s="62"/>
      <c r="I37" s="20"/>
      <c r="J37" s="21"/>
      <c r="K37" s="84">
        <f>IF(I37&gt;0,IF(J37&gt;0,IF(E37="do konce roku 2023",'Podpůrná data'!$B$3,IF(E37="od roku 2024",'Podpůrná data'!$C$3,0)),0),0)</f>
        <v>0</v>
      </c>
      <c r="L37" s="237">
        <f>IFERROR(INT(ROUND(J37,2)*(VLOOKUP(INT(I37),'Podpůrná data'!$A$188:$C$232,2,FALSE))*(I37/(INT(I37)))),0)</f>
        <v>0</v>
      </c>
      <c r="M37" s="85">
        <f t="shared" si="2"/>
        <v>0</v>
      </c>
      <c r="N37" s="49"/>
      <c r="O37" s="20"/>
      <c r="P37" s="237">
        <f>IFERROR(INT(IF(N37="Ano",IF(O37&gt;I37,(ROUND(J37,2)*VLOOKUP(INT(I37),'Podpůrná data'!$A$188:$B$232,2,FALSE)*(I37/INT(I37))),(ROUND(J37,2)*VLOOKUP(INT(O37),'Podpůrná data'!$A$188:$B$232,2,FALSE)*(O37/INT(O37)))),0)),0)</f>
        <v>0</v>
      </c>
      <c r="Q37" s="85">
        <f>IF(E37="do konce roku 2023",P37*'Podpůrná data'!$B$4,IF(E37="od roku 2024",P37*'Podpůrná data'!$C$4,0))</f>
        <v>0</v>
      </c>
      <c r="R37" s="90">
        <f t="shared" si="3"/>
        <v>0</v>
      </c>
      <c r="S37" s="87">
        <f t="shared" si="0"/>
        <v>0</v>
      </c>
      <c r="T37" s="89" t="str">
        <f t="shared" si="4"/>
        <v/>
      </c>
      <c r="U37" s="25">
        <f t="shared" si="5"/>
        <v>0</v>
      </c>
      <c r="V37" s="25">
        <f t="shared" si="6"/>
        <v>0</v>
      </c>
      <c r="W37" s="25">
        <f t="shared" si="7"/>
        <v>0</v>
      </c>
      <c r="X37" s="25">
        <f t="shared" si="8"/>
        <v>0</v>
      </c>
    </row>
    <row r="38" spans="2:24" x14ac:dyDescent="0.3">
      <c r="B38" s="82" t="s">
        <v>34</v>
      </c>
      <c r="C38" s="292"/>
      <c r="D38" s="293"/>
      <c r="E38" s="249"/>
      <c r="F38" s="62"/>
      <c r="G38" s="62"/>
      <c r="H38" s="62"/>
      <c r="I38" s="20"/>
      <c r="J38" s="21"/>
      <c r="K38" s="84">
        <f>IF(I38&gt;0,IF(J38&gt;0,IF(E38="do konce roku 2023",'Podpůrná data'!$B$3,IF(E38="od roku 2024",'Podpůrná data'!$C$3,0)),0),0)</f>
        <v>0</v>
      </c>
      <c r="L38" s="237">
        <f>IFERROR(INT(ROUND(J38,2)*(VLOOKUP(INT(I38),'Podpůrná data'!$A$188:$C$232,2,FALSE))*(I38/(INT(I38)))),0)</f>
        <v>0</v>
      </c>
      <c r="M38" s="85">
        <f t="shared" si="2"/>
        <v>0</v>
      </c>
      <c r="N38" s="49"/>
      <c r="O38" s="20"/>
      <c r="P38" s="237">
        <f>IFERROR(INT(IF(N38="Ano",IF(O38&gt;I38,(ROUND(J38,2)*VLOOKUP(INT(I38),'Podpůrná data'!$A$188:$B$232,2,FALSE)*(I38/INT(I38))),(ROUND(J38,2)*VLOOKUP(INT(O38),'Podpůrná data'!$A$188:$B$232,2,FALSE)*(O38/INT(O38)))),0)),0)</f>
        <v>0</v>
      </c>
      <c r="Q38" s="85">
        <f>IF(E38="do konce roku 2023",P38*'Podpůrná data'!$B$4,IF(E38="od roku 2024",P38*'Podpůrná data'!$C$4,0))</f>
        <v>0</v>
      </c>
      <c r="R38" s="90">
        <f t="shared" si="3"/>
        <v>0</v>
      </c>
      <c r="S38" s="87">
        <f t="shared" si="0"/>
        <v>0</v>
      </c>
      <c r="T38" s="89" t="str">
        <f t="shared" si="4"/>
        <v/>
      </c>
      <c r="U38" s="25">
        <f t="shared" si="5"/>
        <v>0</v>
      </c>
      <c r="V38" s="25">
        <f t="shared" si="6"/>
        <v>0</v>
      </c>
      <c r="W38" s="25">
        <f t="shared" si="7"/>
        <v>0</v>
      </c>
      <c r="X38" s="25">
        <f t="shared" si="8"/>
        <v>0</v>
      </c>
    </row>
    <row r="39" spans="2:24" x14ac:dyDescent="0.3">
      <c r="B39" s="82" t="s">
        <v>35</v>
      </c>
      <c r="C39" s="292"/>
      <c r="D39" s="293"/>
      <c r="E39" s="249"/>
      <c r="F39" s="62"/>
      <c r="G39" s="62"/>
      <c r="H39" s="62"/>
      <c r="I39" s="20"/>
      <c r="J39" s="21"/>
      <c r="K39" s="84">
        <f>IF(I39&gt;0,IF(J39&gt;0,IF(E39="do konce roku 2023",'Podpůrná data'!$B$3,IF(E39="od roku 2024",'Podpůrná data'!$C$3,0)),0),0)</f>
        <v>0</v>
      </c>
      <c r="L39" s="237">
        <f>IFERROR(INT(ROUND(J39,2)*(VLOOKUP(INT(I39),'Podpůrná data'!$A$188:$C$232,2,FALSE))*(I39/(INT(I39)))),0)</f>
        <v>0</v>
      </c>
      <c r="M39" s="85">
        <f t="shared" si="2"/>
        <v>0</v>
      </c>
      <c r="N39" s="49"/>
      <c r="O39" s="20"/>
      <c r="P39" s="237">
        <f>IFERROR(INT(IF(N39="Ano",IF(O39&gt;I39,(ROUND(J39,2)*VLOOKUP(INT(I39),'Podpůrná data'!$A$188:$B$232,2,FALSE)*(I39/INT(I39))),(ROUND(J39,2)*VLOOKUP(INT(O39),'Podpůrná data'!$A$188:$B$232,2,FALSE)*(O39/INT(O39)))),0)),0)</f>
        <v>0</v>
      </c>
      <c r="Q39" s="85">
        <f>IF(E39="do konce roku 2023",P39*'Podpůrná data'!$B$4,IF(E39="od roku 2024",P39*'Podpůrná data'!$C$4,0))</f>
        <v>0</v>
      </c>
      <c r="R39" s="90">
        <f t="shared" si="3"/>
        <v>0</v>
      </c>
      <c r="S39" s="87">
        <f t="shared" si="0"/>
        <v>0</v>
      </c>
      <c r="T39" s="89" t="str">
        <f t="shared" si="4"/>
        <v/>
      </c>
      <c r="U39" s="25">
        <f t="shared" si="5"/>
        <v>0</v>
      </c>
      <c r="V39" s="25">
        <f t="shared" si="6"/>
        <v>0</v>
      </c>
      <c r="W39" s="25">
        <f t="shared" si="7"/>
        <v>0</v>
      </c>
      <c r="X39" s="25">
        <f t="shared" si="8"/>
        <v>0</v>
      </c>
    </row>
    <row r="40" spans="2:24" x14ac:dyDescent="0.3">
      <c r="B40" s="82" t="s">
        <v>36</v>
      </c>
      <c r="C40" s="292"/>
      <c r="D40" s="293"/>
      <c r="E40" s="249"/>
      <c r="F40" s="62"/>
      <c r="G40" s="62"/>
      <c r="H40" s="62"/>
      <c r="I40" s="20"/>
      <c r="J40" s="21"/>
      <c r="K40" s="84">
        <f>IF(I40&gt;0,IF(J40&gt;0,IF(E40="do konce roku 2023",'Podpůrná data'!$B$3,IF(E40="od roku 2024",'Podpůrná data'!$C$3,0)),0),0)</f>
        <v>0</v>
      </c>
      <c r="L40" s="237">
        <f>IFERROR(INT(ROUND(J40,2)*(VLOOKUP(INT(I40),'Podpůrná data'!$A$188:$C$232,2,FALSE))*(I40/(INT(I40)))),0)</f>
        <v>0</v>
      </c>
      <c r="M40" s="85">
        <f t="shared" si="2"/>
        <v>0</v>
      </c>
      <c r="N40" s="49"/>
      <c r="O40" s="20"/>
      <c r="P40" s="237">
        <f>IFERROR(INT(IF(N40="Ano",IF(O40&gt;I40,(ROUND(J40,2)*VLOOKUP(INT(I40),'Podpůrná data'!$A$188:$B$232,2,FALSE)*(I40/INT(I40))),(ROUND(J40,2)*VLOOKUP(INT(O40),'Podpůrná data'!$A$188:$B$232,2,FALSE)*(O40/INT(O40)))),0)),0)</f>
        <v>0</v>
      </c>
      <c r="Q40" s="85">
        <f>IF(E40="do konce roku 2023",P40*'Podpůrná data'!$B$4,IF(E40="od roku 2024",P40*'Podpůrná data'!$C$4,0))</f>
        <v>0</v>
      </c>
      <c r="R40" s="90">
        <f t="shared" si="3"/>
        <v>0</v>
      </c>
      <c r="S40" s="87">
        <f t="shared" ref="S40:S57" si="9">IF(M40&gt;0,IF(ISTEXT(C40)=TRUE,0,1),0)</f>
        <v>0</v>
      </c>
      <c r="T40" s="89" t="str">
        <f t="shared" si="4"/>
        <v/>
      </c>
      <c r="U40" s="25">
        <f t="shared" si="5"/>
        <v>0</v>
      </c>
      <c r="V40" s="25">
        <f t="shared" si="6"/>
        <v>0</v>
      </c>
      <c r="W40" s="25">
        <f t="shared" si="7"/>
        <v>0</v>
      </c>
      <c r="X40" s="25">
        <f t="shared" si="8"/>
        <v>0</v>
      </c>
    </row>
    <row r="41" spans="2:24" x14ac:dyDescent="0.3">
      <c r="B41" s="82" t="s">
        <v>37</v>
      </c>
      <c r="C41" s="292"/>
      <c r="D41" s="293"/>
      <c r="E41" s="249"/>
      <c r="F41" s="62"/>
      <c r="G41" s="62"/>
      <c r="H41" s="62"/>
      <c r="I41" s="20"/>
      <c r="J41" s="21"/>
      <c r="K41" s="84">
        <f>IF(I41&gt;0,IF(J41&gt;0,IF(E41="do konce roku 2023",'Podpůrná data'!$B$3,IF(E41="od roku 2024",'Podpůrná data'!$C$3,0)),0),0)</f>
        <v>0</v>
      </c>
      <c r="L41" s="237">
        <f>IFERROR(INT(ROUND(J41,2)*(VLOOKUP(INT(I41),'Podpůrná data'!$A$188:$C$232,2,FALSE))*(I41/(INT(I41)))),0)</f>
        <v>0</v>
      </c>
      <c r="M41" s="85">
        <f t="shared" si="2"/>
        <v>0</v>
      </c>
      <c r="N41" s="49"/>
      <c r="O41" s="20"/>
      <c r="P41" s="237">
        <f>IFERROR(INT(IF(N41="Ano",IF(O41&gt;I41,(ROUND(J41,2)*VLOOKUP(INT(I41),'Podpůrná data'!$A$188:$B$232,2,FALSE)*(I41/INT(I41))),(ROUND(J41,2)*VLOOKUP(INT(O41),'Podpůrná data'!$A$188:$B$232,2,FALSE)*(O41/INT(O41)))),0)),0)</f>
        <v>0</v>
      </c>
      <c r="Q41" s="85">
        <f>IF(E41="do konce roku 2023",P41*'Podpůrná data'!$B$4,IF(E41="od roku 2024",P41*'Podpůrná data'!$C$4,0))</f>
        <v>0</v>
      </c>
      <c r="R41" s="90">
        <f t="shared" si="3"/>
        <v>0</v>
      </c>
      <c r="S41" s="87">
        <f t="shared" si="9"/>
        <v>0</v>
      </c>
      <c r="T41" s="89" t="str">
        <f t="shared" si="4"/>
        <v/>
      </c>
      <c r="U41" s="25">
        <f t="shared" si="5"/>
        <v>0</v>
      </c>
      <c r="V41" s="25">
        <f t="shared" si="6"/>
        <v>0</v>
      </c>
      <c r="W41" s="25">
        <f t="shared" si="7"/>
        <v>0</v>
      </c>
      <c r="X41" s="25">
        <f t="shared" si="8"/>
        <v>0</v>
      </c>
    </row>
    <row r="42" spans="2:24" x14ac:dyDescent="0.3">
      <c r="B42" s="82" t="s">
        <v>38</v>
      </c>
      <c r="C42" s="292"/>
      <c r="D42" s="293"/>
      <c r="E42" s="249"/>
      <c r="F42" s="62"/>
      <c r="G42" s="62"/>
      <c r="H42" s="62"/>
      <c r="I42" s="20"/>
      <c r="J42" s="21"/>
      <c r="K42" s="84">
        <f>IF(I42&gt;0,IF(J42&gt;0,IF(E42="do konce roku 2023",'Podpůrná data'!$B$3,IF(E42="od roku 2024",'Podpůrná data'!$C$3,0)),0),0)</f>
        <v>0</v>
      </c>
      <c r="L42" s="237">
        <f>IFERROR(INT(ROUND(J42,2)*(VLOOKUP(INT(I42),'Podpůrná data'!$A$188:$C$232,2,FALSE))*(I42/(INT(I42)))),0)</f>
        <v>0</v>
      </c>
      <c r="M42" s="85">
        <f t="shared" si="2"/>
        <v>0</v>
      </c>
      <c r="N42" s="49"/>
      <c r="O42" s="20"/>
      <c r="P42" s="237">
        <f>IFERROR(INT(IF(N42="Ano",IF(O42&gt;I42,(ROUND(J42,2)*VLOOKUP(INT(I42),'Podpůrná data'!$A$188:$B$232,2,FALSE)*(I42/INT(I42))),(ROUND(J42,2)*VLOOKUP(INT(O42),'Podpůrná data'!$A$188:$B$232,2,FALSE)*(O42/INT(O42)))),0)),0)</f>
        <v>0</v>
      </c>
      <c r="Q42" s="85">
        <f>IF(E42="do konce roku 2023",P42*'Podpůrná data'!$B$4,IF(E42="od roku 2024",P42*'Podpůrná data'!$C$4,0))</f>
        <v>0</v>
      </c>
      <c r="R42" s="90">
        <f t="shared" si="3"/>
        <v>0</v>
      </c>
      <c r="S42" s="87">
        <f t="shared" si="9"/>
        <v>0</v>
      </c>
      <c r="T42" s="89" t="str">
        <f t="shared" si="4"/>
        <v/>
      </c>
      <c r="U42" s="25">
        <f t="shared" si="5"/>
        <v>0</v>
      </c>
      <c r="V42" s="25">
        <f t="shared" si="6"/>
        <v>0</v>
      </c>
      <c r="W42" s="25">
        <f t="shared" si="7"/>
        <v>0</v>
      </c>
      <c r="X42" s="25">
        <f t="shared" si="8"/>
        <v>0</v>
      </c>
    </row>
    <row r="43" spans="2:24" x14ac:dyDescent="0.3">
      <c r="B43" s="82" t="s">
        <v>39</v>
      </c>
      <c r="C43" s="292"/>
      <c r="D43" s="293"/>
      <c r="E43" s="249"/>
      <c r="F43" s="62"/>
      <c r="G43" s="62"/>
      <c r="H43" s="62"/>
      <c r="I43" s="20"/>
      <c r="J43" s="21"/>
      <c r="K43" s="84">
        <f>IF(I43&gt;0,IF(J43&gt;0,IF(E43="do konce roku 2023",'Podpůrná data'!$B$3,IF(E43="od roku 2024",'Podpůrná data'!$C$3,0)),0),0)</f>
        <v>0</v>
      </c>
      <c r="L43" s="237">
        <f>IFERROR(INT(ROUND(J43,2)*(VLOOKUP(INT(I43),'Podpůrná data'!$A$188:$C$232,2,FALSE))*(I43/(INT(I43)))),0)</f>
        <v>0</v>
      </c>
      <c r="M43" s="85">
        <f t="shared" si="2"/>
        <v>0</v>
      </c>
      <c r="N43" s="49"/>
      <c r="O43" s="20"/>
      <c r="P43" s="237">
        <f>IFERROR(INT(IF(N43="Ano",IF(O43&gt;I43,(ROUND(J43,2)*VLOOKUP(INT(I43),'Podpůrná data'!$A$188:$B$232,2,FALSE)*(I43/INT(I43))),(ROUND(J43,2)*VLOOKUP(INT(O43),'Podpůrná data'!$A$188:$B$232,2,FALSE)*(O43/INT(O43)))),0)),0)</f>
        <v>0</v>
      </c>
      <c r="Q43" s="85">
        <f>IF(E43="do konce roku 2023",P43*'Podpůrná data'!$B$4,IF(E43="od roku 2024",P43*'Podpůrná data'!$C$4,0))</f>
        <v>0</v>
      </c>
      <c r="R43" s="90">
        <f t="shared" si="3"/>
        <v>0</v>
      </c>
      <c r="S43" s="87">
        <f t="shared" si="9"/>
        <v>0</v>
      </c>
      <c r="T43" s="89" t="str">
        <f t="shared" si="4"/>
        <v/>
      </c>
      <c r="U43" s="25">
        <f t="shared" si="5"/>
        <v>0</v>
      </c>
      <c r="V43" s="25">
        <f t="shared" si="6"/>
        <v>0</v>
      </c>
      <c r="W43" s="25">
        <f t="shared" si="7"/>
        <v>0</v>
      </c>
      <c r="X43" s="25">
        <f t="shared" si="8"/>
        <v>0</v>
      </c>
    </row>
    <row r="44" spans="2:24" x14ac:dyDescent="0.3">
      <c r="B44" s="82" t="s">
        <v>40</v>
      </c>
      <c r="C44" s="292"/>
      <c r="D44" s="293"/>
      <c r="E44" s="249"/>
      <c r="F44" s="62"/>
      <c r="G44" s="62"/>
      <c r="H44" s="62"/>
      <c r="I44" s="20"/>
      <c r="J44" s="21"/>
      <c r="K44" s="84">
        <f>IF(I44&gt;0,IF(J44&gt;0,IF(E44="do konce roku 2023",'Podpůrná data'!$B$3,IF(E44="od roku 2024",'Podpůrná data'!$C$3,0)),0),0)</f>
        <v>0</v>
      </c>
      <c r="L44" s="237">
        <f>IFERROR(INT(ROUND(J44,2)*(VLOOKUP(INT(I44),'Podpůrná data'!$A$188:$C$232,2,FALSE))*(I44/(INT(I44)))),0)</f>
        <v>0</v>
      </c>
      <c r="M44" s="85">
        <f t="shared" si="2"/>
        <v>0</v>
      </c>
      <c r="N44" s="49"/>
      <c r="O44" s="20"/>
      <c r="P44" s="237">
        <f>IFERROR(INT(IF(N44="Ano",IF(O44&gt;I44,(ROUND(J44,2)*VLOOKUP(INT(I44),'Podpůrná data'!$A$188:$B$232,2,FALSE)*(I44/INT(I44))),(ROUND(J44,2)*VLOOKUP(INT(O44),'Podpůrná data'!$A$188:$B$232,2,FALSE)*(O44/INT(O44)))),0)),0)</f>
        <v>0</v>
      </c>
      <c r="Q44" s="85">
        <f>IF(E44="do konce roku 2023",P44*'Podpůrná data'!$B$4,IF(E44="od roku 2024",P44*'Podpůrná data'!$C$4,0))</f>
        <v>0</v>
      </c>
      <c r="R44" s="90">
        <f t="shared" si="3"/>
        <v>0</v>
      </c>
      <c r="S44" s="87">
        <f t="shared" si="9"/>
        <v>0</v>
      </c>
      <c r="T44" s="89" t="str">
        <f t="shared" si="4"/>
        <v/>
      </c>
      <c r="U44" s="25">
        <f t="shared" si="5"/>
        <v>0</v>
      </c>
      <c r="V44" s="25">
        <f t="shared" si="6"/>
        <v>0</v>
      </c>
      <c r="W44" s="25">
        <f t="shared" si="7"/>
        <v>0</v>
      </c>
      <c r="X44" s="25">
        <f t="shared" si="8"/>
        <v>0</v>
      </c>
    </row>
    <row r="45" spans="2:24" x14ac:dyDescent="0.3">
      <c r="B45" s="82" t="s">
        <v>41</v>
      </c>
      <c r="C45" s="292"/>
      <c r="D45" s="293"/>
      <c r="E45" s="249"/>
      <c r="F45" s="62"/>
      <c r="G45" s="62"/>
      <c r="H45" s="62"/>
      <c r="I45" s="20"/>
      <c r="J45" s="21"/>
      <c r="K45" s="84">
        <f>IF(I45&gt;0,IF(J45&gt;0,IF(E45="do konce roku 2023",'Podpůrná data'!$B$3,IF(E45="od roku 2024",'Podpůrná data'!$C$3,0)),0),0)</f>
        <v>0</v>
      </c>
      <c r="L45" s="237">
        <f>IFERROR(INT(ROUND(J45,2)*(VLOOKUP(INT(I45),'Podpůrná data'!$A$188:$C$232,2,FALSE))*(I45/(INT(I45)))),0)</f>
        <v>0</v>
      </c>
      <c r="M45" s="85">
        <f t="shared" si="2"/>
        <v>0</v>
      </c>
      <c r="N45" s="49"/>
      <c r="O45" s="20"/>
      <c r="P45" s="237">
        <f>IFERROR(INT(IF(N45="Ano",IF(O45&gt;I45,(ROUND(J45,2)*VLOOKUP(INT(I45),'Podpůrná data'!$A$188:$B$232,2,FALSE)*(I45/INT(I45))),(ROUND(J45,2)*VLOOKUP(INT(O45),'Podpůrná data'!$A$188:$B$232,2,FALSE)*(O45/INT(O45)))),0)),0)</f>
        <v>0</v>
      </c>
      <c r="Q45" s="85">
        <f>IF(E45="do konce roku 2023",P45*'Podpůrná data'!$B$4,IF(E45="od roku 2024",P45*'Podpůrná data'!$C$4,0))</f>
        <v>0</v>
      </c>
      <c r="R45" s="90">
        <f t="shared" si="3"/>
        <v>0</v>
      </c>
      <c r="S45" s="87">
        <f t="shared" si="9"/>
        <v>0</v>
      </c>
      <c r="T45" s="89" t="str">
        <f t="shared" si="4"/>
        <v/>
      </c>
      <c r="U45" s="25">
        <f t="shared" si="5"/>
        <v>0</v>
      </c>
      <c r="V45" s="25">
        <f t="shared" si="6"/>
        <v>0</v>
      </c>
      <c r="W45" s="25">
        <f t="shared" si="7"/>
        <v>0</v>
      </c>
      <c r="X45" s="25">
        <f t="shared" si="8"/>
        <v>0</v>
      </c>
    </row>
    <row r="46" spans="2:24" x14ac:dyDescent="0.3">
      <c r="B46" s="82" t="s">
        <v>42</v>
      </c>
      <c r="C46" s="292"/>
      <c r="D46" s="293"/>
      <c r="E46" s="249"/>
      <c r="F46" s="62"/>
      <c r="G46" s="62"/>
      <c r="H46" s="62"/>
      <c r="I46" s="20"/>
      <c r="J46" s="21"/>
      <c r="K46" s="84">
        <f>IF(I46&gt;0,IF(J46&gt;0,IF(E46="do konce roku 2023",'Podpůrná data'!$B$3,IF(E46="od roku 2024",'Podpůrná data'!$C$3,0)),0),0)</f>
        <v>0</v>
      </c>
      <c r="L46" s="237">
        <f>IFERROR(INT(ROUND(J46,2)*(VLOOKUP(INT(I46),'Podpůrná data'!$A$188:$C$232,2,FALSE))*(I46/(INT(I46)))),0)</f>
        <v>0</v>
      </c>
      <c r="M46" s="85">
        <f t="shared" si="2"/>
        <v>0</v>
      </c>
      <c r="N46" s="49"/>
      <c r="O46" s="20"/>
      <c r="P46" s="237">
        <f>IFERROR(INT(IF(N46="Ano",IF(O46&gt;I46,(ROUND(J46,2)*VLOOKUP(INT(I46),'Podpůrná data'!$A$188:$B$232,2,FALSE)*(I46/INT(I46))),(ROUND(J46,2)*VLOOKUP(INT(O46),'Podpůrná data'!$A$188:$B$232,2,FALSE)*(O46/INT(O46)))),0)),0)</f>
        <v>0</v>
      </c>
      <c r="Q46" s="85">
        <f>IF(E46="do konce roku 2023",P46*'Podpůrná data'!$B$4,IF(E46="od roku 2024",P46*'Podpůrná data'!$C$4,0))</f>
        <v>0</v>
      </c>
      <c r="R46" s="90">
        <f t="shared" si="3"/>
        <v>0</v>
      </c>
      <c r="S46" s="87">
        <f t="shared" si="9"/>
        <v>0</v>
      </c>
      <c r="T46" s="89" t="str">
        <f t="shared" si="4"/>
        <v/>
      </c>
      <c r="U46" s="25">
        <f t="shared" si="5"/>
        <v>0</v>
      </c>
      <c r="V46" s="25">
        <f t="shared" si="6"/>
        <v>0</v>
      </c>
      <c r="W46" s="25">
        <f t="shared" si="7"/>
        <v>0</v>
      </c>
      <c r="X46" s="25">
        <f t="shared" si="8"/>
        <v>0</v>
      </c>
    </row>
    <row r="47" spans="2:24" x14ac:dyDescent="0.3">
      <c r="B47" s="82" t="s">
        <v>43</v>
      </c>
      <c r="C47" s="292"/>
      <c r="D47" s="293"/>
      <c r="E47" s="249"/>
      <c r="F47" s="62"/>
      <c r="G47" s="62"/>
      <c r="H47" s="62"/>
      <c r="I47" s="20"/>
      <c r="J47" s="21"/>
      <c r="K47" s="84">
        <f>IF(I47&gt;0,IF(J47&gt;0,IF(E47="do konce roku 2023",'Podpůrná data'!$B$3,IF(E47="od roku 2024",'Podpůrná data'!$C$3,0)),0),0)</f>
        <v>0</v>
      </c>
      <c r="L47" s="237">
        <f>IFERROR(INT(ROUND(J47,2)*(VLOOKUP(INT(I47),'Podpůrná data'!$A$188:$C$232,2,FALSE))*(I47/(INT(I47)))),0)</f>
        <v>0</v>
      </c>
      <c r="M47" s="85">
        <f t="shared" si="2"/>
        <v>0</v>
      </c>
      <c r="N47" s="49"/>
      <c r="O47" s="20"/>
      <c r="P47" s="237">
        <f>IFERROR(INT(IF(N47="Ano",IF(O47&gt;I47,(ROUND(J47,2)*VLOOKUP(INT(I47),'Podpůrná data'!$A$188:$B$232,2,FALSE)*(I47/INT(I47))),(ROUND(J47,2)*VLOOKUP(INT(O47),'Podpůrná data'!$A$188:$B$232,2,FALSE)*(O47/INT(O47)))),0)),0)</f>
        <v>0</v>
      </c>
      <c r="Q47" s="85">
        <f>IF(E47="do konce roku 2023",P47*'Podpůrná data'!$B$4,IF(E47="od roku 2024",P47*'Podpůrná data'!$C$4,0))</f>
        <v>0</v>
      </c>
      <c r="R47" s="90">
        <f t="shared" si="3"/>
        <v>0</v>
      </c>
      <c r="S47" s="87">
        <f t="shared" si="9"/>
        <v>0</v>
      </c>
      <c r="T47" s="89" t="str">
        <f t="shared" si="4"/>
        <v/>
      </c>
      <c r="U47" s="25">
        <f t="shared" si="5"/>
        <v>0</v>
      </c>
      <c r="V47" s="25">
        <f t="shared" si="6"/>
        <v>0</v>
      </c>
      <c r="W47" s="25">
        <f t="shared" si="7"/>
        <v>0</v>
      </c>
      <c r="X47" s="25">
        <f t="shared" si="8"/>
        <v>0</v>
      </c>
    </row>
    <row r="48" spans="2:24" x14ac:dyDescent="0.3">
      <c r="B48" s="82" t="s">
        <v>44</v>
      </c>
      <c r="C48" s="292"/>
      <c r="D48" s="293"/>
      <c r="E48" s="249"/>
      <c r="F48" s="62"/>
      <c r="G48" s="62"/>
      <c r="H48" s="62"/>
      <c r="I48" s="20"/>
      <c r="J48" s="21"/>
      <c r="K48" s="84">
        <f>IF(I48&gt;0,IF(J48&gt;0,IF(E48="do konce roku 2023",'Podpůrná data'!$B$3,IF(E48="od roku 2024",'Podpůrná data'!$C$3,0)),0),0)</f>
        <v>0</v>
      </c>
      <c r="L48" s="237">
        <f>IFERROR(INT(ROUND(J48,2)*(VLOOKUP(INT(I48),'Podpůrná data'!$A$188:$C$232,2,FALSE))*(I48/(INT(I48)))),0)</f>
        <v>0</v>
      </c>
      <c r="M48" s="85">
        <f t="shared" si="2"/>
        <v>0</v>
      </c>
      <c r="N48" s="49"/>
      <c r="O48" s="20"/>
      <c r="P48" s="237">
        <f>IFERROR(INT(IF(N48="Ano",IF(O48&gt;I48,(ROUND(J48,2)*VLOOKUP(INT(I48),'Podpůrná data'!$A$188:$B$232,2,FALSE)*(I48/INT(I48))),(ROUND(J48,2)*VLOOKUP(INT(O48),'Podpůrná data'!$A$188:$B$232,2,FALSE)*(O48/INT(O48)))),0)),0)</f>
        <v>0</v>
      </c>
      <c r="Q48" s="85">
        <f>IF(E48="do konce roku 2023",P48*'Podpůrná data'!$B$4,IF(E48="od roku 2024",P48*'Podpůrná data'!$C$4,0))</f>
        <v>0</v>
      </c>
      <c r="R48" s="90">
        <f t="shared" si="3"/>
        <v>0</v>
      </c>
      <c r="S48" s="87">
        <f t="shared" si="9"/>
        <v>0</v>
      </c>
      <c r="T48" s="89" t="str">
        <f t="shared" si="4"/>
        <v/>
      </c>
      <c r="U48" s="25">
        <f t="shared" si="5"/>
        <v>0</v>
      </c>
      <c r="V48" s="25">
        <f t="shared" si="6"/>
        <v>0</v>
      </c>
      <c r="W48" s="25">
        <f t="shared" si="7"/>
        <v>0</v>
      </c>
      <c r="X48" s="25">
        <f t="shared" si="8"/>
        <v>0</v>
      </c>
    </row>
    <row r="49" spans="2:24" x14ac:dyDescent="0.3">
      <c r="B49" s="82" t="s">
        <v>45</v>
      </c>
      <c r="C49" s="292"/>
      <c r="D49" s="293"/>
      <c r="E49" s="249"/>
      <c r="F49" s="62"/>
      <c r="G49" s="62"/>
      <c r="H49" s="62"/>
      <c r="I49" s="20"/>
      <c r="J49" s="21"/>
      <c r="K49" s="84">
        <f>IF(I49&gt;0,IF(J49&gt;0,IF(E49="do konce roku 2023",'Podpůrná data'!$B$3,IF(E49="od roku 2024",'Podpůrná data'!$C$3,0)),0),0)</f>
        <v>0</v>
      </c>
      <c r="L49" s="237">
        <f>IFERROR(INT(ROUND(J49,2)*(VLOOKUP(INT(I49),'Podpůrná data'!$A$188:$C$232,2,FALSE))*(I49/(INT(I49)))),0)</f>
        <v>0</v>
      </c>
      <c r="M49" s="85">
        <f t="shared" si="2"/>
        <v>0</v>
      </c>
      <c r="N49" s="49"/>
      <c r="O49" s="20"/>
      <c r="P49" s="237">
        <f>IFERROR(INT(IF(N49="Ano",IF(O49&gt;I49,(ROUND(J49,2)*VLOOKUP(INT(I49),'Podpůrná data'!$A$188:$B$232,2,FALSE)*(I49/INT(I49))),(ROUND(J49,2)*VLOOKUP(INT(O49),'Podpůrná data'!$A$188:$B$232,2,FALSE)*(O49/INT(O49)))),0)),0)</f>
        <v>0</v>
      </c>
      <c r="Q49" s="85">
        <f>IF(E49="do konce roku 2023",P49*'Podpůrná data'!$B$4,IF(E49="od roku 2024",P49*'Podpůrná data'!$C$4,0))</f>
        <v>0</v>
      </c>
      <c r="R49" s="90">
        <f t="shared" si="3"/>
        <v>0</v>
      </c>
      <c r="S49" s="87">
        <f t="shared" si="9"/>
        <v>0</v>
      </c>
      <c r="T49" s="89" t="str">
        <f t="shared" si="4"/>
        <v/>
      </c>
      <c r="U49" s="25">
        <f t="shared" si="5"/>
        <v>0</v>
      </c>
      <c r="V49" s="25">
        <f t="shared" si="6"/>
        <v>0</v>
      </c>
      <c r="W49" s="25">
        <f t="shared" si="7"/>
        <v>0</v>
      </c>
      <c r="X49" s="25">
        <f t="shared" si="8"/>
        <v>0</v>
      </c>
    </row>
    <row r="50" spans="2:24" x14ac:dyDescent="0.3">
      <c r="B50" s="82" t="s">
        <v>46</v>
      </c>
      <c r="C50" s="292"/>
      <c r="D50" s="293"/>
      <c r="E50" s="249"/>
      <c r="F50" s="62"/>
      <c r="G50" s="62"/>
      <c r="H50" s="62"/>
      <c r="I50" s="20"/>
      <c r="J50" s="21"/>
      <c r="K50" s="84">
        <f>IF(I50&gt;0,IF(J50&gt;0,IF(E50="do konce roku 2023",'Podpůrná data'!$B$3,IF(E50="od roku 2024",'Podpůrná data'!$C$3,0)),0),0)</f>
        <v>0</v>
      </c>
      <c r="L50" s="237">
        <f>IFERROR(INT(ROUND(J50,2)*(VLOOKUP(INT(I50),'Podpůrná data'!$A$188:$C$232,2,FALSE))*(I50/(INT(I50)))),0)</f>
        <v>0</v>
      </c>
      <c r="M50" s="85">
        <f t="shared" si="2"/>
        <v>0</v>
      </c>
      <c r="N50" s="49"/>
      <c r="O50" s="20"/>
      <c r="P50" s="237">
        <f>IFERROR(INT(IF(N50="Ano",IF(O50&gt;I50,(ROUND(J50,2)*VLOOKUP(INT(I50),'Podpůrná data'!$A$188:$B$232,2,FALSE)*(I50/INT(I50))),(ROUND(J50,2)*VLOOKUP(INT(O50),'Podpůrná data'!$A$188:$B$232,2,FALSE)*(O50/INT(O50)))),0)),0)</f>
        <v>0</v>
      </c>
      <c r="Q50" s="85">
        <f>IF(E50="do konce roku 2023",P50*'Podpůrná data'!$B$4,IF(E50="od roku 2024",P50*'Podpůrná data'!$C$4,0))</f>
        <v>0</v>
      </c>
      <c r="R50" s="90">
        <f t="shared" si="3"/>
        <v>0</v>
      </c>
      <c r="S50" s="87">
        <f t="shared" si="9"/>
        <v>0</v>
      </c>
      <c r="T50" s="89" t="str">
        <f t="shared" si="4"/>
        <v/>
      </c>
      <c r="U50" s="25">
        <f t="shared" si="5"/>
        <v>0</v>
      </c>
      <c r="V50" s="25">
        <f t="shared" si="6"/>
        <v>0</v>
      </c>
      <c r="W50" s="25">
        <f t="shared" si="7"/>
        <v>0</v>
      </c>
      <c r="X50" s="25">
        <f t="shared" si="8"/>
        <v>0</v>
      </c>
    </row>
    <row r="51" spans="2:24" x14ac:dyDescent="0.3">
      <c r="B51" s="82" t="s">
        <v>47</v>
      </c>
      <c r="C51" s="292"/>
      <c r="D51" s="293"/>
      <c r="E51" s="249"/>
      <c r="F51" s="62"/>
      <c r="G51" s="62"/>
      <c r="H51" s="62"/>
      <c r="I51" s="20"/>
      <c r="J51" s="21"/>
      <c r="K51" s="84">
        <f>IF(I51&gt;0,IF(J51&gt;0,IF(E51="do konce roku 2023",'Podpůrná data'!$B$3,IF(E51="od roku 2024",'Podpůrná data'!$C$3,0)),0),0)</f>
        <v>0</v>
      </c>
      <c r="L51" s="237">
        <f>IFERROR(INT(ROUND(J51,2)*(VLOOKUP(INT(I51),'Podpůrná data'!$A$188:$C$232,2,FALSE))*(I51/(INT(I51)))),0)</f>
        <v>0</v>
      </c>
      <c r="M51" s="85">
        <f t="shared" si="2"/>
        <v>0</v>
      </c>
      <c r="N51" s="49"/>
      <c r="O51" s="20"/>
      <c r="P51" s="237">
        <f>IFERROR(INT(IF(N51="Ano",IF(O51&gt;I51,(ROUND(J51,2)*VLOOKUP(INT(I51),'Podpůrná data'!$A$188:$B$232,2,FALSE)*(I51/INT(I51))),(ROUND(J51,2)*VLOOKUP(INT(O51),'Podpůrná data'!$A$188:$B$232,2,FALSE)*(O51/INT(O51)))),0)),0)</f>
        <v>0</v>
      </c>
      <c r="Q51" s="85">
        <f>IF(E51="do konce roku 2023",P51*'Podpůrná data'!$B$4,IF(E51="od roku 2024",P51*'Podpůrná data'!$C$4,0))</f>
        <v>0</v>
      </c>
      <c r="R51" s="90">
        <f t="shared" si="3"/>
        <v>0</v>
      </c>
      <c r="S51" s="87">
        <f t="shared" si="9"/>
        <v>0</v>
      </c>
      <c r="T51" s="89" t="str">
        <f t="shared" si="4"/>
        <v/>
      </c>
      <c r="U51" s="25">
        <f t="shared" si="5"/>
        <v>0</v>
      </c>
      <c r="V51" s="25">
        <f t="shared" si="6"/>
        <v>0</v>
      </c>
      <c r="W51" s="25">
        <f t="shared" si="7"/>
        <v>0</v>
      </c>
      <c r="X51" s="25">
        <f t="shared" si="8"/>
        <v>0</v>
      </c>
    </row>
    <row r="52" spans="2:24" x14ac:dyDescent="0.3">
      <c r="B52" s="82" t="s">
        <v>48</v>
      </c>
      <c r="C52" s="292"/>
      <c r="D52" s="293"/>
      <c r="E52" s="249"/>
      <c r="F52" s="62"/>
      <c r="G52" s="62"/>
      <c r="H52" s="62"/>
      <c r="I52" s="20"/>
      <c r="J52" s="21"/>
      <c r="K52" s="84">
        <f>IF(I52&gt;0,IF(J52&gt;0,IF(E52="do konce roku 2023",'Podpůrná data'!$B$3,IF(E52="od roku 2024",'Podpůrná data'!$C$3,0)),0),0)</f>
        <v>0</v>
      </c>
      <c r="L52" s="237">
        <f>IFERROR(INT(ROUND(J52,2)*(VLOOKUP(INT(I52),'Podpůrná data'!$A$188:$C$232,2,FALSE))*(I52/(INT(I52)))),0)</f>
        <v>0</v>
      </c>
      <c r="M52" s="85">
        <f t="shared" si="2"/>
        <v>0</v>
      </c>
      <c r="N52" s="49"/>
      <c r="O52" s="20"/>
      <c r="P52" s="237">
        <f>IFERROR(INT(IF(N52="Ano",IF(O52&gt;I52,(ROUND(J52,2)*VLOOKUP(INT(I52),'Podpůrná data'!$A$188:$B$232,2,FALSE)*(I52/INT(I52))),(ROUND(J52,2)*VLOOKUP(INT(O52),'Podpůrná data'!$A$188:$B$232,2,FALSE)*(O52/INT(O52)))),0)),0)</f>
        <v>0</v>
      </c>
      <c r="Q52" s="85">
        <f>IF(E52="do konce roku 2023",P52*'Podpůrná data'!$B$4,IF(E52="od roku 2024",P52*'Podpůrná data'!$C$4,0))</f>
        <v>0</v>
      </c>
      <c r="R52" s="90">
        <f t="shared" si="3"/>
        <v>0</v>
      </c>
      <c r="S52" s="87">
        <f t="shared" si="9"/>
        <v>0</v>
      </c>
      <c r="T52" s="89" t="str">
        <f t="shared" si="4"/>
        <v/>
      </c>
      <c r="U52" s="25">
        <f t="shared" si="5"/>
        <v>0</v>
      </c>
      <c r="V52" s="25">
        <f t="shared" si="6"/>
        <v>0</v>
      </c>
      <c r="W52" s="25">
        <f t="shared" si="7"/>
        <v>0</v>
      </c>
      <c r="X52" s="25">
        <f t="shared" si="8"/>
        <v>0</v>
      </c>
    </row>
    <row r="53" spans="2:24" x14ac:dyDescent="0.3">
      <c r="B53" s="82" t="s">
        <v>49</v>
      </c>
      <c r="C53" s="292"/>
      <c r="D53" s="293"/>
      <c r="E53" s="249"/>
      <c r="F53" s="62"/>
      <c r="G53" s="62"/>
      <c r="H53" s="62"/>
      <c r="I53" s="20"/>
      <c r="J53" s="21"/>
      <c r="K53" s="84">
        <f>IF(I53&gt;0,IF(J53&gt;0,IF(E53="do konce roku 2023",'Podpůrná data'!$B$3,IF(E53="od roku 2024",'Podpůrná data'!$C$3,0)),0),0)</f>
        <v>0</v>
      </c>
      <c r="L53" s="237">
        <f>IFERROR(INT(ROUND(J53,2)*(VLOOKUP(INT(I53),'Podpůrná data'!$A$188:$C$232,2,FALSE))*(I53/(INT(I53)))),0)</f>
        <v>0</v>
      </c>
      <c r="M53" s="85">
        <f t="shared" si="2"/>
        <v>0</v>
      </c>
      <c r="N53" s="49"/>
      <c r="O53" s="20"/>
      <c r="P53" s="237">
        <f>IFERROR(INT(IF(N53="Ano",IF(O53&gt;I53,(ROUND(J53,2)*VLOOKUP(INT(I53),'Podpůrná data'!$A$188:$B$232,2,FALSE)*(I53/INT(I53))),(ROUND(J53,2)*VLOOKUP(INT(O53),'Podpůrná data'!$A$188:$B$232,2,FALSE)*(O53/INT(O53)))),0)),0)</f>
        <v>0</v>
      </c>
      <c r="Q53" s="85">
        <f>IF(E53="do konce roku 2023",P53*'Podpůrná data'!$B$4,IF(E53="od roku 2024",P53*'Podpůrná data'!$C$4,0))</f>
        <v>0</v>
      </c>
      <c r="R53" s="90">
        <f t="shared" si="3"/>
        <v>0</v>
      </c>
      <c r="S53" s="87">
        <f t="shared" si="9"/>
        <v>0</v>
      </c>
      <c r="T53" s="89" t="str">
        <f t="shared" si="4"/>
        <v/>
      </c>
      <c r="U53" s="25">
        <f t="shared" si="5"/>
        <v>0</v>
      </c>
      <c r="V53" s="25">
        <f t="shared" si="6"/>
        <v>0</v>
      </c>
      <c r="W53" s="25">
        <f t="shared" si="7"/>
        <v>0</v>
      </c>
      <c r="X53" s="25">
        <f t="shared" si="8"/>
        <v>0</v>
      </c>
    </row>
    <row r="54" spans="2:24" x14ac:dyDescent="0.3">
      <c r="B54" s="82" t="s">
        <v>50</v>
      </c>
      <c r="C54" s="292"/>
      <c r="D54" s="293"/>
      <c r="E54" s="249"/>
      <c r="F54" s="62"/>
      <c r="G54" s="62"/>
      <c r="H54" s="62"/>
      <c r="I54" s="20"/>
      <c r="J54" s="21"/>
      <c r="K54" s="84">
        <f>IF(I54&gt;0,IF(J54&gt;0,IF(E54="do konce roku 2023",'Podpůrná data'!$B$3,IF(E54="od roku 2024",'Podpůrná data'!$C$3,0)),0),0)</f>
        <v>0</v>
      </c>
      <c r="L54" s="237">
        <f>IFERROR(INT(ROUND(J54,2)*(VLOOKUP(INT(I54),'Podpůrná data'!$A$188:$C$232,2,FALSE))*(I54/(INT(I54)))),0)</f>
        <v>0</v>
      </c>
      <c r="M54" s="85">
        <f t="shared" si="2"/>
        <v>0</v>
      </c>
      <c r="N54" s="49"/>
      <c r="O54" s="20"/>
      <c r="P54" s="237">
        <f>IFERROR(INT(IF(N54="Ano",IF(O54&gt;I54,(ROUND(J54,2)*VLOOKUP(INT(I54),'Podpůrná data'!$A$188:$B$232,2,FALSE)*(I54/INT(I54))),(ROUND(J54,2)*VLOOKUP(INT(O54),'Podpůrná data'!$A$188:$B$232,2,FALSE)*(O54/INT(O54)))),0)),0)</f>
        <v>0</v>
      </c>
      <c r="Q54" s="85">
        <f>IF(E54="do konce roku 2023",P54*'Podpůrná data'!$B$4,IF(E54="od roku 2024",P54*'Podpůrná data'!$C$4,0))</f>
        <v>0</v>
      </c>
      <c r="R54" s="90">
        <f t="shared" si="3"/>
        <v>0</v>
      </c>
      <c r="S54" s="87">
        <f t="shared" si="9"/>
        <v>0</v>
      </c>
      <c r="T54" s="89" t="str">
        <f t="shared" si="4"/>
        <v/>
      </c>
      <c r="U54" s="25">
        <f t="shared" si="5"/>
        <v>0</v>
      </c>
      <c r="V54" s="25">
        <f t="shared" si="6"/>
        <v>0</v>
      </c>
      <c r="W54" s="25">
        <f t="shared" si="7"/>
        <v>0</v>
      </c>
      <c r="X54" s="25">
        <f t="shared" si="8"/>
        <v>0</v>
      </c>
    </row>
    <row r="55" spans="2:24" x14ac:dyDescent="0.3">
      <c r="B55" s="82" t="s">
        <v>51</v>
      </c>
      <c r="C55" s="292"/>
      <c r="D55" s="293"/>
      <c r="E55" s="249"/>
      <c r="F55" s="62"/>
      <c r="G55" s="62"/>
      <c r="H55" s="62"/>
      <c r="I55" s="20"/>
      <c r="J55" s="21"/>
      <c r="K55" s="84">
        <f>IF(I55&gt;0,IF(J55&gt;0,IF(E55="do konce roku 2023",'Podpůrná data'!$B$3,IF(E55="od roku 2024",'Podpůrná data'!$C$3,0)),0),0)</f>
        <v>0</v>
      </c>
      <c r="L55" s="237">
        <f>IFERROR(INT(ROUND(J55,2)*(VLOOKUP(INT(I55),'Podpůrná data'!$A$188:$C$232,2,FALSE))*(I55/(INT(I55)))),0)</f>
        <v>0</v>
      </c>
      <c r="M55" s="85">
        <f t="shared" si="2"/>
        <v>0</v>
      </c>
      <c r="N55" s="49"/>
      <c r="O55" s="20"/>
      <c r="P55" s="237">
        <f>IFERROR(INT(IF(N55="Ano",IF(O55&gt;I55,(ROUND(J55,2)*VLOOKUP(INT(I55),'Podpůrná data'!$A$188:$B$232,2,FALSE)*(I55/INT(I55))),(ROUND(J55,2)*VLOOKUP(INT(O55),'Podpůrná data'!$A$188:$B$232,2,FALSE)*(O55/INT(O55)))),0)),0)</f>
        <v>0</v>
      </c>
      <c r="Q55" s="85">
        <f>IF(E55="do konce roku 2023",P55*'Podpůrná data'!$B$4,IF(E55="od roku 2024",P55*'Podpůrná data'!$C$4,0))</f>
        <v>0</v>
      </c>
      <c r="R55" s="90">
        <f t="shared" si="3"/>
        <v>0</v>
      </c>
      <c r="S55" s="87">
        <f t="shared" si="9"/>
        <v>0</v>
      </c>
      <c r="T55" s="89" t="str">
        <f t="shared" si="4"/>
        <v/>
      </c>
      <c r="U55" s="25">
        <f t="shared" si="5"/>
        <v>0</v>
      </c>
      <c r="V55" s="25">
        <f t="shared" si="6"/>
        <v>0</v>
      </c>
      <c r="W55" s="25">
        <f t="shared" si="7"/>
        <v>0</v>
      </c>
      <c r="X55" s="25">
        <f t="shared" si="8"/>
        <v>0</v>
      </c>
    </row>
    <row r="56" spans="2:24" x14ac:dyDescent="0.3">
      <c r="B56" s="82" t="s">
        <v>52</v>
      </c>
      <c r="C56" s="292"/>
      <c r="D56" s="293"/>
      <c r="E56" s="249"/>
      <c r="F56" s="62"/>
      <c r="G56" s="62"/>
      <c r="H56" s="62"/>
      <c r="I56" s="20"/>
      <c r="J56" s="21"/>
      <c r="K56" s="84">
        <f>IF(I56&gt;0,IF(J56&gt;0,IF(E56="do konce roku 2023",'Podpůrná data'!$B$3,IF(E56="od roku 2024",'Podpůrná data'!$C$3,0)),0),0)</f>
        <v>0</v>
      </c>
      <c r="L56" s="237">
        <f>IFERROR(INT(ROUND(J56,2)*(VLOOKUP(INT(I56),'Podpůrná data'!$A$188:$C$232,2,FALSE))*(I56/(INT(I56)))),0)</f>
        <v>0</v>
      </c>
      <c r="M56" s="85">
        <f t="shared" si="2"/>
        <v>0</v>
      </c>
      <c r="N56" s="49"/>
      <c r="O56" s="20"/>
      <c r="P56" s="237">
        <f>IFERROR(INT(IF(N56="Ano",IF(O56&gt;I56,(ROUND(J56,2)*VLOOKUP(INT(I56),'Podpůrná data'!$A$188:$B$232,2,FALSE)*(I56/INT(I56))),(ROUND(J56,2)*VLOOKUP(INT(O56),'Podpůrná data'!$A$188:$B$232,2,FALSE)*(O56/INT(O56)))),0)),0)</f>
        <v>0</v>
      </c>
      <c r="Q56" s="85">
        <f>IF(E56="do konce roku 2023",P56*'Podpůrná data'!$B$4,IF(E56="od roku 2024",P56*'Podpůrná data'!$C$4,0))</f>
        <v>0</v>
      </c>
      <c r="R56" s="90">
        <f t="shared" si="3"/>
        <v>0</v>
      </c>
      <c r="S56" s="87">
        <f t="shared" si="9"/>
        <v>0</v>
      </c>
      <c r="T56" s="89" t="str">
        <f t="shared" si="4"/>
        <v/>
      </c>
      <c r="U56" s="25">
        <f t="shared" si="5"/>
        <v>0</v>
      </c>
      <c r="V56" s="25">
        <f t="shared" si="6"/>
        <v>0</v>
      </c>
      <c r="W56" s="25">
        <f t="shared" si="7"/>
        <v>0</v>
      </c>
      <c r="X56" s="25">
        <f t="shared" si="8"/>
        <v>0</v>
      </c>
    </row>
    <row r="57" spans="2:24" ht="15" thickBot="1" x14ac:dyDescent="0.35">
      <c r="B57" s="83" t="s">
        <v>53</v>
      </c>
      <c r="C57" s="311"/>
      <c r="D57" s="312"/>
      <c r="E57" s="250"/>
      <c r="F57" s="63"/>
      <c r="G57" s="63"/>
      <c r="H57" s="63"/>
      <c r="I57" s="22"/>
      <c r="J57" s="23"/>
      <c r="K57" s="236">
        <f>IF(I57&gt;0,IF(J57&gt;0,IF(E57="do konce roku 2023",'Podpůrná data'!$B$3,IF(E57="od roku 2024",'Podpůrná data'!$C$3,0)),0),0)</f>
        <v>0</v>
      </c>
      <c r="L57" s="238">
        <f>IFERROR(INT(ROUND(J57,2)*(VLOOKUP(INT(I57),'Podpůrná data'!$A$188:$C$232,2,FALSE))*(I57/(INT(I57)))),0)</f>
        <v>0</v>
      </c>
      <c r="M57" s="86">
        <f t="shared" si="2"/>
        <v>0</v>
      </c>
      <c r="N57" s="50"/>
      <c r="O57" s="22"/>
      <c r="P57" s="238">
        <f>IFERROR(INT(IF(N57="Ano",IF(O57&gt;I57,(ROUND(J57,2)*VLOOKUP(INT(I57),'Podpůrná data'!$A$188:$B$232,2,FALSE)*(I57/INT(I57))),(ROUND(J57,2)*VLOOKUP(INT(O57),'Podpůrná data'!$A$188:$B$232,2,FALSE)*(O57/INT(O57)))),0)),0)</f>
        <v>0</v>
      </c>
      <c r="Q57" s="91">
        <f>IF(E57="do konce roku 2023",P57*'Podpůrná data'!$B$4,IF(E57="od roku 2024",P57*'Podpůrná data'!$C$4,0))</f>
        <v>0</v>
      </c>
      <c r="R57" s="91">
        <f t="shared" si="3"/>
        <v>0</v>
      </c>
      <c r="S57" s="87">
        <f t="shared" si="9"/>
        <v>0</v>
      </c>
      <c r="T57" s="92" t="str">
        <f t="shared" si="4"/>
        <v/>
      </c>
      <c r="U57" s="25">
        <f t="shared" si="5"/>
        <v>0</v>
      </c>
      <c r="V57" s="25">
        <f t="shared" si="6"/>
        <v>0</v>
      </c>
      <c r="W57" s="25">
        <f t="shared" si="7"/>
        <v>0</v>
      </c>
      <c r="X57" s="25">
        <f t="shared" si="8"/>
        <v>0</v>
      </c>
    </row>
    <row r="58" spans="2:24" ht="15" thickBot="1" x14ac:dyDescent="0.35"/>
    <row r="59" spans="2:24" ht="16.2" thickBot="1" x14ac:dyDescent="0.35">
      <c r="K59" s="185" t="s">
        <v>292</v>
      </c>
      <c r="L59" s="186">
        <f>SUMIFS(L8:L57,$H$8:$H$57,"Ano")</f>
        <v>0</v>
      </c>
      <c r="M59" s="187">
        <f>SUMIFS(M8:M57,$H$8:$H$57,"Ano")</f>
        <v>0</v>
      </c>
      <c r="O59" s="185" t="s">
        <v>292</v>
      </c>
      <c r="P59" s="186">
        <f t="shared" ref="P59:T59" si="10">SUMIFS(P8:P57,$H$8:$H$57,"Ano")</f>
        <v>0</v>
      </c>
      <c r="Q59" s="187">
        <f t="shared" si="10"/>
        <v>0</v>
      </c>
      <c r="R59" s="187">
        <f t="shared" si="10"/>
        <v>0</v>
      </c>
      <c r="S59" s="25"/>
      <c r="T59" s="188">
        <f t="shared" si="10"/>
        <v>0</v>
      </c>
    </row>
  </sheetData>
  <sheetProtection algorithmName="SHA-512" hashValue="XWjHyYxCLepPowTILUAIAuUiWHO3av5xYUubpco2UK1YyJtJUuI62bxBDA4pmSL5RidnY/UEOSWJScuzSdgJZA==" saltValue="BUVtFVezCxSvDrNNKXSNLw==" spinCount="100000" sheet="1" objects="1" scenarios="1"/>
  <mergeCells count="67">
    <mergeCell ref="C57:D57"/>
    <mergeCell ref="C50:D50"/>
    <mergeCell ref="C51:D51"/>
    <mergeCell ref="C52:D52"/>
    <mergeCell ref="C53:D53"/>
    <mergeCell ref="C54:D54"/>
    <mergeCell ref="C55:D55"/>
    <mergeCell ref="C46:D46"/>
    <mergeCell ref="C47:D47"/>
    <mergeCell ref="L5:L6"/>
    <mergeCell ref="P5:P7"/>
    <mergeCell ref="C56:D56"/>
    <mergeCell ref="C49:D49"/>
    <mergeCell ref="C38:D38"/>
    <mergeCell ref="C39:D39"/>
    <mergeCell ref="C40:D40"/>
    <mergeCell ref="C41:D41"/>
    <mergeCell ref="C42:D42"/>
    <mergeCell ref="C48:D48"/>
    <mergeCell ref="C37:D37"/>
    <mergeCell ref="C26:D26"/>
    <mergeCell ref="C27:D27"/>
    <mergeCell ref="C28:D28"/>
    <mergeCell ref="C43:D43"/>
    <mergeCell ref="C44:D44"/>
    <mergeCell ref="C29:D29"/>
    <mergeCell ref="C30:D30"/>
    <mergeCell ref="C31:D31"/>
    <mergeCell ref="C32:D32"/>
    <mergeCell ref="C33:D33"/>
    <mergeCell ref="C45:D45"/>
    <mergeCell ref="C25:D25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34:D34"/>
    <mergeCell ref="C35:D35"/>
    <mergeCell ref="C36:D36"/>
    <mergeCell ref="T4:T6"/>
    <mergeCell ref="M5:M7"/>
    <mergeCell ref="C8:D8"/>
    <mergeCell ref="G5:G6"/>
    <mergeCell ref="H5:H6"/>
    <mergeCell ref="K5:K6"/>
    <mergeCell ref="N5:N6"/>
    <mergeCell ref="O5:O6"/>
    <mergeCell ref="R5:R7"/>
    <mergeCell ref="Q5:Q7"/>
    <mergeCell ref="F5:F6"/>
    <mergeCell ref="I5:I6"/>
    <mergeCell ref="J5:J6"/>
    <mergeCell ref="E5:E6"/>
    <mergeCell ref="C13:D13"/>
    <mergeCell ref="C3:C5"/>
    <mergeCell ref="I3:K3"/>
    <mergeCell ref="C9:D9"/>
    <mergeCell ref="C10:D10"/>
    <mergeCell ref="C11:D11"/>
    <mergeCell ref="C12:D12"/>
  </mergeCells>
  <conditionalFormatting sqref="C8:E57">
    <cfRule type="expression" dxfId="20" priority="5">
      <formula>$U8=1</formula>
    </cfRule>
  </conditionalFormatting>
  <conditionalFormatting sqref="F8:F57">
    <cfRule type="expression" dxfId="19" priority="1">
      <formula>$V8=1</formula>
    </cfRule>
  </conditionalFormatting>
  <conditionalFormatting sqref="G8:G57">
    <cfRule type="expression" dxfId="18" priority="3">
      <formula>$W8=1</formula>
    </cfRule>
  </conditionalFormatting>
  <conditionalFormatting sqref="H8:H57">
    <cfRule type="expression" dxfId="17" priority="2">
      <formula>$X8=1</formula>
    </cfRule>
  </conditionalFormatting>
  <conditionalFormatting sqref="O8:O57">
    <cfRule type="expression" dxfId="16" priority="7">
      <formula>$O8&gt;$I8</formula>
    </cfRule>
  </conditionalFormatting>
  <dataValidations count="3">
    <dataValidation type="decimal" allowBlank="1" showInputMessage="1" showErrorMessage="1" errorTitle="Doplňte relevantní hodnotu" error="Doplňte hodnutu v rozsahu od 0,5 - 1" sqref="J8:J57" xr:uid="{42780D6C-CA0D-4268-AA23-9004B8A76FFF}">
      <formula1>0.5</formula1>
      <formula2>1</formula2>
    </dataValidation>
    <dataValidation type="whole" allowBlank="1" showInputMessage="1" showErrorMessage="1" errorTitle="Doplňte relevantní hodnotu" error="Doplňte relevantní hodnotu v rozsahu 12 - 24 měsíců" sqref="I8:I57" xr:uid="{BE54181E-F490-440A-99BD-8FB542D25DD5}">
      <formula1>12</formula1>
      <formula2>24</formula2>
    </dataValidation>
    <dataValidation type="list" allowBlank="1" showInputMessage="1" showErrorMessage="1" sqref="E8:E57" xr:uid="{2E178CAC-487B-4E04-A545-7BB3A29643E9}">
      <formula1>"do konce roku 2023,od roku 2024"</formula1>
    </dataValidation>
  </dataValidations>
  <pageMargins left="0.7" right="0.7" top="0.78740157499999996" bottom="0.78740157499999996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3EBADDAB-3C50-43A5-AADB-04B5DDABC061}">
          <x14:formula1>
            <xm:f>'Podpůrná data'!$E$188:$E$189</xm:f>
          </x14:formula1>
          <xm:sqref>H8:H57 N8:N57</xm:sqref>
        </x14:dataValidation>
        <x14:dataValidation type="list" allowBlank="1" showInputMessage="1" showErrorMessage="1" xr:uid="{08AE1938-6016-443F-9C4E-A66AD28DE5B9}">
          <x14:formula1>
            <xm:f>'Podpůrná data'!$F$189:$F$196</xm:f>
          </x14:formula1>
          <xm:sqref>G8:G57</xm:sqref>
        </x14:dataValidation>
        <x14:dataValidation type="list" allowBlank="1" showInputMessage="1" showErrorMessage="1" xr:uid="{4FDF5C44-88B4-4C1E-AC5E-4D247FC97195}">
          <x14:formula1>
            <xm:f>'Podpůrná data'!$A$17:$A$184</xm:f>
          </x14:formula1>
          <xm:sqref>F8:F57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52F44B-9A0B-42B4-BBE5-022DCFA8896F}">
  <sheetPr>
    <tabColor rgb="FFDCB9FF"/>
  </sheetPr>
  <dimension ref="A1:X59"/>
  <sheetViews>
    <sheetView zoomScaleNormal="100" workbookViewId="0">
      <pane ySplit="7" topLeftCell="A8" activePane="bottomLeft" state="frozen"/>
      <selection pane="bottomLeft" activeCell="G13" sqref="G13"/>
    </sheetView>
  </sheetViews>
  <sheetFormatPr defaultColWidth="8.88671875" defaultRowHeight="14.4" x14ac:dyDescent="0.3"/>
  <cols>
    <col min="1" max="1" width="2.77734375" style="25" customWidth="1"/>
    <col min="2" max="2" width="4" style="26" customWidth="1"/>
    <col min="3" max="3" width="33.77734375" style="48" customWidth="1"/>
    <col min="4" max="4" width="2.33203125" style="48" customWidth="1"/>
    <col min="5" max="5" width="18.33203125" style="48" customWidth="1"/>
    <col min="6" max="7" width="9.88671875" style="28" customWidth="1"/>
    <col min="8" max="9" width="8.77734375" style="25" customWidth="1"/>
    <col min="10" max="10" width="23.109375" style="28" customWidth="1"/>
    <col min="11" max="13" width="13.109375" style="28" customWidth="1"/>
    <col min="14" max="14" width="23.44140625" style="25" customWidth="1"/>
    <col min="15" max="15" width="9" style="25" customWidth="1"/>
    <col min="16" max="16" width="14" style="25" customWidth="1"/>
    <col min="17" max="17" width="11.6640625" style="25" customWidth="1"/>
    <col min="18" max="18" width="23.44140625" style="25" customWidth="1"/>
    <col min="19" max="19" width="21.44140625" style="25" customWidth="1"/>
    <col min="20" max="20" width="2.21875" style="27" customWidth="1"/>
    <col min="21" max="21" width="17.109375" style="28" customWidth="1"/>
    <col min="22" max="24" width="2.77734375" style="25" hidden="1" customWidth="1"/>
    <col min="25" max="16384" width="8.88671875" style="25"/>
  </cols>
  <sheetData>
    <row r="1" spans="1:24" ht="15" customHeight="1" thickBot="1" x14ac:dyDescent="0.35">
      <c r="C1" s="25"/>
      <c r="D1" s="25"/>
      <c r="E1" s="25"/>
      <c r="F1" s="25"/>
      <c r="G1" s="25"/>
      <c r="J1" s="25"/>
      <c r="K1" s="25"/>
      <c r="L1" s="25"/>
      <c r="M1" s="25"/>
    </row>
    <row r="2" spans="1:24" s="214" customFormat="1" ht="15" customHeight="1" thickBot="1" x14ac:dyDescent="0.35">
      <c r="A2" s="208"/>
      <c r="B2" s="225"/>
      <c r="C2" s="226"/>
      <c r="D2" s="226"/>
      <c r="E2" s="226"/>
      <c r="F2" s="226"/>
      <c r="G2" s="226"/>
      <c r="H2" s="227"/>
      <c r="I2" s="227"/>
      <c r="J2" s="226"/>
      <c r="K2" s="226"/>
      <c r="L2" s="226"/>
      <c r="M2" s="226"/>
      <c r="N2" s="228" t="s">
        <v>265</v>
      </c>
      <c r="O2" s="227"/>
      <c r="P2" s="227"/>
      <c r="Q2" s="227"/>
      <c r="R2" s="228" t="s">
        <v>238</v>
      </c>
      <c r="S2" s="228" t="s">
        <v>56</v>
      </c>
      <c r="T2" s="213"/>
      <c r="U2" s="229" t="s">
        <v>250</v>
      </c>
    </row>
    <row r="3" spans="1:24" ht="25.05" customHeight="1" thickBot="1" x14ac:dyDescent="0.35">
      <c r="A3" s="29"/>
      <c r="B3" s="30"/>
      <c r="C3" s="320" t="s">
        <v>272</v>
      </c>
      <c r="D3" s="31"/>
      <c r="E3" s="31"/>
      <c r="F3" s="31"/>
      <c r="G3" s="31"/>
      <c r="H3" s="32"/>
      <c r="I3" s="32"/>
      <c r="J3" s="32"/>
      <c r="K3" s="324" t="s">
        <v>271</v>
      </c>
      <c r="L3" s="325"/>
      <c r="M3" s="326"/>
      <c r="N3" s="64">
        <f>SUM(N8:N57)</f>
        <v>0</v>
      </c>
      <c r="O3" s="30"/>
      <c r="P3" s="33"/>
      <c r="Q3" s="33"/>
      <c r="R3" s="64">
        <f>SUM(R8:R57)</f>
        <v>0</v>
      </c>
      <c r="S3" s="64">
        <f>SUM(S8:S57)</f>
        <v>0</v>
      </c>
      <c r="U3" s="65">
        <f>SUM(U8:U57)</f>
        <v>0</v>
      </c>
    </row>
    <row r="4" spans="1:24" ht="4.2" customHeight="1" x14ac:dyDescent="0.3">
      <c r="A4" s="29"/>
      <c r="B4" s="30"/>
      <c r="C4" s="321"/>
      <c r="D4" s="31"/>
      <c r="E4" s="31"/>
      <c r="F4" s="31"/>
      <c r="G4" s="31"/>
      <c r="H4" s="32"/>
      <c r="I4" s="32"/>
      <c r="J4" s="32"/>
      <c r="K4" s="32"/>
      <c r="L4" s="32"/>
      <c r="M4" s="32"/>
      <c r="N4" s="34"/>
      <c r="O4" s="32"/>
      <c r="P4" s="32"/>
      <c r="Q4" s="32"/>
      <c r="R4" s="34"/>
      <c r="S4" s="34"/>
      <c r="U4" s="328">
        <v>204032</v>
      </c>
    </row>
    <row r="5" spans="1:24" ht="25.05" customHeight="1" thickBot="1" x14ac:dyDescent="0.35">
      <c r="A5" s="35"/>
      <c r="B5" s="30"/>
      <c r="C5" s="322"/>
      <c r="D5" s="31"/>
      <c r="E5" s="317" t="s">
        <v>321</v>
      </c>
      <c r="F5" s="317" t="s">
        <v>264</v>
      </c>
      <c r="G5" s="317" t="s">
        <v>266</v>
      </c>
      <c r="H5" s="317" t="s">
        <v>232</v>
      </c>
      <c r="I5" s="317" t="s">
        <v>234</v>
      </c>
      <c r="J5" s="317" t="s">
        <v>228</v>
      </c>
      <c r="K5" s="317" t="s">
        <v>240</v>
      </c>
      <c r="L5" s="317" t="s">
        <v>239</v>
      </c>
      <c r="M5" s="317" t="s">
        <v>268</v>
      </c>
      <c r="N5" s="323" t="s">
        <v>1</v>
      </c>
      <c r="O5" s="332" t="s">
        <v>243</v>
      </c>
      <c r="P5" s="317" t="s">
        <v>245</v>
      </c>
      <c r="Q5" s="317" t="s">
        <v>270</v>
      </c>
      <c r="R5" s="323" t="s">
        <v>251</v>
      </c>
      <c r="S5" s="333" t="s">
        <v>310</v>
      </c>
      <c r="U5" s="329"/>
    </row>
    <row r="6" spans="1:24" ht="16.95" customHeight="1" x14ac:dyDescent="0.3">
      <c r="A6" s="36"/>
      <c r="B6" s="37"/>
      <c r="C6" s="32"/>
      <c r="D6" s="32"/>
      <c r="E6" s="317"/>
      <c r="F6" s="317"/>
      <c r="G6" s="317"/>
      <c r="H6" s="317"/>
      <c r="I6" s="317"/>
      <c r="J6" s="317"/>
      <c r="K6" s="317"/>
      <c r="L6" s="317"/>
      <c r="M6" s="317"/>
      <c r="N6" s="323"/>
      <c r="O6" s="332"/>
      <c r="P6" s="317"/>
      <c r="Q6" s="317"/>
      <c r="R6" s="323"/>
      <c r="S6" s="333"/>
      <c r="U6" s="330" t="s">
        <v>231</v>
      </c>
    </row>
    <row r="7" spans="1:24" s="44" customFormat="1" ht="28.95" customHeight="1" thickBot="1" x14ac:dyDescent="0.35">
      <c r="A7" s="38"/>
      <c r="B7" s="30"/>
      <c r="C7" s="39" t="s">
        <v>2</v>
      </c>
      <c r="D7" s="39"/>
      <c r="E7" s="41" t="s">
        <v>318</v>
      </c>
      <c r="F7" s="41" t="s">
        <v>229</v>
      </c>
      <c r="G7" s="41" t="s">
        <v>244</v>
      </c>
      <c r="H7" s="40" t="s">
        <v>233</v>
      </c>
      <c r="I7" s="40" t="s">
        <v>235</v>
      </c>
      <c r="J7" s="41" t="s">
        <v>229</v>
      </c>
      <c r="K7" s="41" t="s">
        <v>242</v>
      </c>
      <c r="L7" s="41" t="s">
        <v>241</v>
      </c>
      <c r="M7" s="41" t="s">
        <v>269</v>
      </c>
      <c r="N7" s="42" t="s">
        <v>230</v>
      </c>
      <c r="O7" s="41" t="s">
        <v>244</v>
      </c>
      <c r="P7" s="41" t="s">
        <v>246</v>
      </c>
      <c r="Q7" s="327"/>
      <c r="R7" s="42"/>
      <c r="S7" s="334"/>
      <c r="T7" s="43"/>
      <c r="U7" s="331"/>
    </row>
    <row r="8" spans="1:24" x14ac:dyDescent="0.3">
      <c r="B8" s="45" t="s">
        <v>4</v>
      </c>
      <c r="C8" s="318"/>
      <c r="D8" s="319"/>
      <c r="E8" s="58"/>
      <c r="F8" s="54"/>
      <c r="G8" s="54"/>
      <c r="H8" s="17"/>
      <c r="I8" s="19"/>
      <c r="J8" s="58"/>
      <c r="K8" s="259" t="str">
        <f>IF(J8="","",IF(E8="do konce roku 2023",VLOOKUP(J8,'Podpůrná data'!$A$17:$B$184,2,FALSE),IF(E8="od roku 2024",VLOOKUP(J8,'Podpůrná data'!$E$17:$F$184,2,FALSE),"")))</f>
        <v/>
      </c>
      <c r="L8" s="247">
        <f>IFERROR(ROUND(IF(ISBLANK(I8),0,IF(E8="do konce roku 2023",INT((K8*'Podpůrná data'!$B$11)+'Podpůrná data'!$C$11),IF(E8="od roku 2024",INT((K8*'Podpůrná data'!$B$12)+'Podpůrná data'!$C$12),0))),2),0)</f>
        <v>0</v>
      </c>
      <c r="M8" s="241">
        <f>IFERROR(INT(ROUND(I8,2)*(VLOOKUP(INT(H8),'Podpůrná data'!$A$188:$C$232,2,FALSE))*(H8/(INT(H8)))),0)</f>
        <v>0</v>
      </c>
      <c r="N8" s="14">
        <f>L8*M8</f>
        <v>0</v>
      </c>
      <c r="O8" s="24"/>
      <c r="P8" s="17"/>
      <c r="Q8" s="244">
        <f>IFERROR(INT(IF(O8="Ano",IF(P8&gt;H8,(ROUND(I8,2)*VLOOKUP(INT(H8),'Podpůrná data'!$A$188:$B$232,2,FALSE)*(H8/INT(H8))),(ROUND(I8,2)*VLOOKUP(INT(P8),'Podpůrná data'!$A$188:$B$232,2,FALSE)*(P8/INT(P8)))),0)),0)</f>
        <v>0</v>
      </c>
      <c r="R8" s="14">
        <f>IF(E8="do konce roku 2023",Q8*'Podpůrná data'!$D$11,IF(E8="od roku 2024",Q8*'Podpůrná data'!$D$12,0))</f>
        <v>0</v>
      </c>
      <c r="S8" s="14">
        <f>N8+R8</f>
        <v>0</v>
      </c>
      <c r="U8" s="11" t="str">
        <f>IF(N8&gt;0,1,"")</f>
        <v/>
      </c>
      <c r="V8" s="25">
        <f>IF($N8&gt;0,IF(ISBLANK(C8),1,0),0)</f>
        <v>0</v>
      </c>
      <c r="W8" s="25">
        <f>IF($N8&gt;0,IF(ISBLANK(F8),1,0),0)</f>
        <v>0</v>
      </c>
      <c r="X8" s="25">
        <f>IF($N8&gt;0,IF(ISBLANK(G8),1,0),0)</f>
        <v>0</v>
      </c>
    </row>
    <row r="9" spans="1:24" x14ac:dyDescent="0.3">
      <c r="B9" s="46" t="s">
        <v>5</v>
      </c>
      <c r="C9" s="313"/>
      <c r="D9" s="314"/>
      <c r="E9" s="57"/>
      <c r="F9" s="55"/>
      <c r="G9" s="55"/>
      <c r="H9" s="20"/>
      <c r="I9" s="21"/>
      <c r="J9" s="57"/>
      <c r="K9" s="260" t="str">
        <f>IF(J9="","",IF(E9="do konce roku 2023",VLOOKUP(J9,'Podpůrná data'!$A$17:$B$184,2,FALSE),IF(E9="od roku 2024",VLOOKUP(J9,'Podpůrná data'!$E$17:$F$184,2,FALSE),"")))</f>
        <v/>
      </c>
      <c r="L9" s="261">
        <f>IFERROR(ROUND(IF(ISBLANK(I9),0,IF(E9="do konce roku 2023",INT((K9*'Podpůrná data'!$B$11)+'Podpůrná data'!$C$11),IF(E9="od roku 2024",INT((K9*'Podpůrná data'!$B$12)+'Podpůrná data'!$C$12),0))),2),0)</f>
        <v>0</v>
      </c>
      <c r="M9" s="242">
        <f>IFERROR(INT(ROUND(I9,2)*(VLOOKUP(INT(H9),'Podpůrná data'!$A$188:$C$232,2,FALSE))*(H9/(INT(H9)))),0)</f>
        <v>0</v>
      </c>
      <c r="N9" s="15">
        <f>L9*M9</f>
        <v>0</v>
      </c>
      <c r="O9" s="49"/>
      <c r="P9" s="20"/>
      <c r="Q9" s="245">
        <f>IFERROR(INT(IF(O9="Ano",IF(P9&gt;H9,(ROUND(I9,2)*VLOOKUP(INT(H9),'Podpůrná data'!$A$188:$B$232,2,FALSE)*(H9/INT(H9))),(ROUND(I9,2)*VLOOKUP(INT(P9),'Podpůrná data'!$A$188:$B$232,2,FALSE)*(P9/INT(P9)))),0)),0)</f>
        <v>0</v>
      </c>
      <c r="R9" s="15">
        <f>IF(E9="do konce roku 2023",Q9*'Podpůrná data'!$D$11,IF(E9="od roku 2024",Q9*'Podpůrná data'!$D$12,0))</f>
        <v>0</v>
      </c>
      <c r="S9" s="15">
        <f t="shared" ref="S9:S57" si="0">N9+R9</f>
        <v>0</v>
      </c>
      <c r="U9" s="12" t="str">
        <f t="shared" ref="U9:U57" si="1">IF(N9&gt;0,1,"")</f>
        <v/>
      </c>
      <c r="V9" s="25">
        <f t="shared" ref="V9:V57" si="2">IF($N9&gt;0,IF(ISBLANK(C9),1,0),0)</f>
        <v>0</v>
      </c>
      <c r="W9" s="25">
        <f t="shared" ref="W9:W57" si="3">IF($N9&gt;0,IF(ISBLANK(F9),1,0),0)</f>
        <v>0</v>
      </c>
      <c r="X9" s="25">
        <f t="shared" ref="X9:X57" si="4">IF($N9&gt;0,IF(ISBLANK(G9),1,0),0)</f>
        <v>0</v>
      </c>
    </row>
    <row r="10" spans="1:24" x14ac:dyDescent="0.3">
      <c r="B10" s="46" t="s">
        <v>6</v>
      </c>
      <c r="C10" s="313"/>
      <c r="D10" s="314"/>
      <c r="E10" s="57"/>
      <c r="F10" s="55"/>
      <c r="G10" s="55"/>
      <c r="H10" s="20"/>
      <c r="I10" s="21"/>
      <c r="J10" s="57"/>
      <c r="K10" s="260" t="str">
        <f>IF(J10="","",IF(E10="do konce roku 2023",VLOOKUP(J10,'Podpůrná data'!$A$17:$B$184,2,FALSE),IF(E10="od roku 2024",VLOOKUP(J10,'Podpůrná data'!$E$17:$F$184,2,FALSE),"")))</f>
        <v/>
      </c>
      <c r="L10" s="261">
        <f>IFERROR(ROUND(IF(ISBLANK(I10),0,IF(E10="do konce roku 2023",INT((K10*'Podpůrná data'!$B$11)+'Podpůrná data'!$C$11),IF(E10="od roku 2024",INT((K10*'Podpůrná data'!$B$12)+'Podpůrná data'!$C$12),0))),2),0)</f>
        <v>0</v>
      </c>
      <c r="M10" s="242">
        <f>IFERROR(INT(ROUND(I10,2)*(VLOOKUP(INT(H10),'Podpůrná data'!$A$188:$C$232,2,FALSE))*(H10/(INT(H10)))),0)</f>
        <v>0</v>
      </c>
      <c r="N10" s="15">
        <f t="shared" ref="N10:N57" si="5">L10*M10</f>
        <v>0</v>
      </c>
      <c r="O10" s="49"/>
      <c r="P10" s="20"/>
      <c r="Q10" s="245">
        <f>IFERROR(INT(IF(O10="Ano",IF(P10&gt;H10,(ROUND(I10,2)*VLOOKUP(INT(H10),'Podpůrná data'!$A$188:$B$232,2,FALSE)*(H10/INT(H10))),(ROUND(I10,2)*VLOOKUP(INT(P10),'Podpůrná data'!$A$188:$B$232,2,FALSE)*(P10/INT(P10)))),0)),0)</f>
        <v>0</v>
      </c>
      <c r="R10" s="15">
        <f>IF(E10="do konce roku 2023",Q10*'Podpůrná data'!$D$11,IF(E10="od roku 2024",Q10*'Podpůrná data'!$D$12,0))</f>
        <v>0</v>
      </c>
      <c r="S10" s="15">
        <f t="shared" si="0"/>
        <v>0</v>
      </c>
      <c r="U10" s="12" t="str">
        <f t="shared" si="1"/>
        <v/>
      </c>
      <c r="V10" s="25">
        <f t="shared" si="2"/>
        <v>0</v>
      </c>
      <c r="W10" s="25">
        <f t="shared" si="3"/>
        <v>0</v>
      </c>
      <c r="X10" s="25">
        <f t="shared" si="4"/>
        <v>0</v>
      </c>
    </row>
    <row r="11" spans="1:24" x14ac:dyDescent="0.3">
      <c r="B11" s="46" t="s">
        <v>7</v>
      </c>
      <c r="C11" s="313"/>
      <c r="D11" s="314"/>
      <c r="E11" s="57"/>
      <c r="F11" s="55"/>
      <c r="G11" s="55"/>
      <c r="H11" s="20"/>
      <c r="I11" s="21"/>
      <c r="J11" s="57"/>
      <c r="K11" s="260" t="str">
        <f>IF(J11="","",IF(E11="do konce roku 2023",VLOOKUP(J11,'Podpůrná data'!$A$17:$B$184,2,FALSE),IF(E11="od roku 2024",VLOOKUP(J11,'Podpůrná data'!$E$17:$F$184,2,FALSE),"")))</f>
        <v/>
      </c>
      <c r="L11" s="261">
        <f>IFERROR(ROUND(IF(ISBLANK(I11),0,IF(E11="do konce roku 2023",INT((K11*'Podpůrná data'!$B$11)+'Podpůrná data'!$C$11),IF(E11="od roku 2024",INT((K11*'Podpůrná data'!$B$12)+'Podpůrná data'!$C$12),0))),2),0)</f>
        <v>0</v>
      </c>
      <c r="M11" s="242">
        <f>IFERROR(INT(ROUND(I11,2)*(VLOOKUP(INT(H11),'Podpůrná data'!$A$188:$C$232,2,FALSE))*(H11/(INT(H11)))),0)</f>
        <v>0</v>
      </c>
      <c r="N11" s="15">
        <f t="shared" si="5"/>
        <v>0</v>
      </c>
      <c r="O11" s="49"/>
      <c r="P11" s="20"/>
      <c r="Q11" s="245">
        <f>IFERROR(INT(IF(O11="Ano",IF(P11&gt;H11,(ROUND(I11,2)*VLOOKUP(INT(H11),'Podpůrná data'!$A$188:$B$232,2,FALSE)*(H11/INT(H11))),(ROUND(I11,2)*VLOOKUP(INT(P11),'Podpůrná data'!$A$188:$B$232,2,FALSE)*(P11/INT(P11)))),0)),0)</f>
        <v>0</v>
      </c>
      <c r="R11" s="15">
        <f>IF(E11="do konce roku 2023",Q11*'Podpůrná data'!$D$11,IF(E11="od roku 2024",Q11*'Podpůrná data'!$D$12,0))</f>
        <v>0</v>
      </c>
      <c r="S11" s="15">
        <f t="shared" si="0"/>
        <v>0</v>
      </c>
      <c r="U11" s="12" t="str">
        <f t="shared" si="1"/>
        <v/>
      </c>
      <c r="V11" s="25">
        <f t="shared" si="2"/>
        <v>0</v>
      </c>
      <c r="W11" s="25">
        <f t="shared" si="3"/>
        <v>0</v>
      </c>
      <c r="X11" s="25">
        <f t="shared" si="4"/>
        <v>0</v>
      </c>
    </row>
    <row r="12" spans="1:24" x14ac:dyDescent="0.3">
      <c r="B12" s="46" t="s">
        <v>8</v>
      </c>
      <c r="C12" s="313"/>
      <c r="D12" s="314"/>
      <c r="E12" s="57"/>
      <c r="F12" s="55"/>
      <c r="G12" s="55"/>
      <c r="H12" s="20"/>
      <c r="I12" s="21"/>
      <c r="J12" s="57"/>
      <c r="K12" s="260" t="str">
        <f>IF(J12="","",IF(E12="do konce roku 2023",VLOOKUP(J12,'Podpůrná data'!$A$17:$B$184,2,FALSE),IF(E12="od roku 2024",VLOOKUP(J12,'Podpůrná data'!$E$17:$F$184,2,FALSE),"")))</f>
        <v/>
      </c>
      <c r="L12" s="261">
        <f>IFERROR(ROUND(IF(ISBLANK(I12),0,IF(E12="do konce roku 2023",INT((K12*'Podpůrná data'!$B$11)+'Podpůrná data'!$C$11),IF(E12="od roku 2024",INT((K12*'Podpůrná data'!$B$12)+'Podpůrná data'!$C$12),0))),2),0)</f>
        <v>0</v>
      </c>
      <c r="M12" s="242">
        <f>IFERROR(INT(ROUND(I12,2)*(VLOOKUP(INT(H12),'Podpůrná data'!$A$188:$C$232,2,FALSE))*(H12/(INT(H12)))),0)</f>
        <v>0</v>
      </c>
      <c r="N12" s="15">
        <f t="shared" si="5"/>
        <v>0</v>
      </c>
      <c r="O12" s="49"/>
      <c r="P12" s="20"/>
      <c r="Q12" s="245">
        <f>IFERROR(INT(IF(O12="Ano",IF(P12&gt;H12,(ROUND(I12,2)*VLOOKUP(INT(H12),'Podpůrná data'!$A$188:$B$232,2,FALSE)*(H12/INT(H12))),(ROUND(I12,2)*VLOOKUP(INT(P12),'Podpůrná data'!$A$188:$B$232,2,FALSE)*(P12/INT(P12)))),0)),0)</f>
        <v>0</v>
      </c>
      <c r="R12" s="15">
        <f>IF(E12="do konce roku 2023",Q12*'Podpůrná data'!$D$11,IF(E12="od roku 2024",Q12*'Podpůrná data'!$D$12,0))</f>
        <v>0</v>
      </c>
      <c r="S12" s="15">
        <f t="shared" si="0"/>
        <v>0</v>
      </c>
      <c r="U12" s="12" t="str">
        <f t="shared" si="1"/>
        <v/>
      </c>
      <c r="V12" s="25">
        <f t="shared" si="2"/>
        <v>0</v>
      </c>
      <c r="W12" s="25">
        <f t="shared" si="3"/>
        <v>0</v>
      </c>
      <c r="X12" s="25">
        <f t="shared" si="4"/>
        <v>0</v>
      </c>
    </row>
    <row r="13" spans="1:24" x14ac:dyDescent="0.3">
      <c r="B13" s="46" t="s">
        <v>9</v>
      </c>
      <c r="C13" s="313"/>
      <c r="D13" s="314"/>
      <c r="E13" s="57"/>
      <c r="F13" s="55"/>
      <c r="G13" s="55"/>
      <c r="H13" s="20"/>
      <c r="I13" s="21"/>
      <c r="J13" s="57"/>
      <c r="K13" s="260" t="str">
        <f>IF(J13="","",IF(E13="do konce roku 2023",VLOOKUP(J13,'Podpůrná data'!$A$17:$B$184,2,FALSE),IF(E13="od roku 2024",VLOOKUP(J13,'Podpůrná data'!$E$17:$F$184,2,FALSE),"")))</f>
        <v/>
      </c>
      <c r="L13" s="261">
        <f>IFERROR(ROUND(IF(ISBLANK(I13),0,IF(E13="do konce roku 2023",INT((K13*'Podpůrná data'!$B$11)+'Podpůrná data'!$C$11),IF(E13="od roku 2024",INT((K13*'Podpůrná data'!$B$12)+'Podpůrná data'!$C$12),0))),2),0)</f>
        <v>0</v>
      </c>
      <c r="M13" s="242">
        <f>IFERROR(INT(ROUND(I13,2)*(VLOOKUP(INT(H13),'Podpůrná data'!$A$188:$C$232,2,FALSE))*(H13/(INT(H13)))),0)</f>
        <v>0</v>
      </c>
      <c r="N13" s="15">
        <f t="shared" si="5"/>
        <v>0</v>
      </c>
      <c r="O13" s="49"/>
      <c r="P13" s="20"/>
      <c r="Q13" s="245">
        <f>IFERROR(INT(IF(O13="Ano",IF(P13&gt;H13,(ROUND(I13,2)*VLOOKUP(INT(H13),'Podpůrná data'!$A$188:$B$232,2,FALSE)*(H13/INT(H13))),(ROUND(I13,2)*VLOOKUP(INT(P13),'Podpůrná data'!$A$188:$B$232,2,FALSE)*(P13/INT(P13)))),0)),0)</f>
        <v>0</v>
      </c>
      <c r="R13" s="15">
        <f>IF(E13="do konce roku 2023",Q13*'Podpůrná data'!$D$11,IF(E13="od roku 2024",Q13*'Podpůrná data'!$D$12,0))</f>
        <v>0</v>
      </c>
      <c r="S13" s="15">
        <f t="shared" si="0"/>
        <v>0</v>
      </c>
      <c r="U13" s="12" t="str">
        <f t="shared" si="1"/>
        <v/>
      </c>
      <c r="V13" s="25">
        <f t="shared" si="2"/>
        <v>0</v>
      </c>
      <c r="W13" s="25">
        <f t="shared" si="3"/>
        <v>0</v>
      </c>
      <c r="X13" s="25">
        <f t="shared" si="4"/>
        <v>0</v>
      </c>
    </row>
    <row r="14" spans="1:24" x14ac:dyDescent="0.3">
      <c r="B14" s="46" t="s">
        <v>10</v>
      </c>
      <c r="C14" s="313"/>
      <c r="D14" s="314"/>
      <c r="E14" s="57"/>
      <c r="F14" s="55"/>
      <c r="G14" s="55"/>
      <c r="H14" s="20"/>
      <c r="I14" s="21"/>
      <c r="J14" s="57"/>
      <c r="K14" s="260" t="str">
        <f>IF(J14="","",IF(E14="do konce roku 2023",VLOOKUP(J14,'Podpůrná data'!$A$17:$B$184,2,FALSE),IF(E14="od roku 2024",VLOOKUP(J14,'Podpůrná data'!$E$17:$F$184,2,FALSE),"")))</f>
        <v/>
      </c>
      <c r="L14" s="261">
        <f>IFERROR(ROUND(IF(ISBLANK(I14),0,IF(E14="do konce roku 2023",INT((K14*'Podpůrná data'!$B$11)+'Podpůrná data'!$C$11),IF(E14="od roku 2024",INT((K14*'Podpůrná data'!$B$12)+'Podpůrná data'!$C$12),0))),2),0)</f>
        <v>0</v>
      </c>
      <c r="M14" s="242">
        <f>IFERROR(INT(ROUND(I14,2)*(VLOOKUP(INT(H14),'Podpůrná data'!$A$188:$C$232,2,FALSE))*(H14/(INT(H14)))),0)</f>
        <v>0</v>
      </c>
      <c r="N14" s="15">
        <f t="shared" si="5"/>
        <v>0</v>
      </c>
      <c r="O14" s="49"/>
      <c r="P14" s="20"/>
      <c r="Q14" s="245">
        <f>IFERROR(INT(IF(O14="Ano",IF(P14&gt;H14,(ROUND(I14,2)*VLOOKUP(INT(H14),'Podpůrná data'!$A$188:$B$232,2,FALSE)*(H14/INT(H14))),(ROUND(I14,2)*VLOOKUP(INT(P14),'Podpůrná data'!$A$188:$B$232,2,FALSE)*(P14/INT(P14)))),0)),0)</f>
        <v>0</v>
      </c>
      <c r="R14" s="15">
        <f>IF(E14="do konce roku 2023",Q14*'Podpůrná data'!$D$11,IF(E14="od roku 2024",Q14*'Podpůrná data'!$D$12,0))</f>
        <v>0</v>
      </c>
      <c r="S14" s="15">
        <f t="shared" si="0"/>
        <v>0</v>
      </c>
      <c r="U14" s="12" t="str">
        <f t="shared" si="1"/>
        <v/>
      </c>
      <c r="V14" s="25">
        <f t="shared" si="2"/>
        <v>0</v>
      </c>
      <c r="W14" s="25">
        <f t="shared" si="3"/>
        <v>0</v>
      </c>
      <c r="X14" s="25">
        <f t="shared" si="4"/>
        <v>0</v>
      </c>
    </row>
    <row r="15" spans="1:24" x14ac:dyDescent="0.3">
      <c r="B15" s="46" t="s">
        <v>11</v>
      </c>
      <c r="C15" s="313"/>
      <c r="D15" s="314"/>
      <c r="E15" s="57"/>
      <c r="F15" s="55"/>
      <c r="G15" s="55"/>
      <c r="H15" s="20"/>
      <c r="I15" s="21"/>
      <c r="J15" s="57"/>
      <c r="K15" s="260" t="str">
        <f>IF(J15="","",IF(E15="do konce roku 2023",VLOOKUP(J15,'Podpůrná data'!$A$17:$B$184,2,FALSE),IF(E15="od roku 2024",VLOOKUP(J15,'Podpůrná data'!$E$17:$F$184,2,FALSE),"")))</f>
        <v/>
      </c>
      <c r="L15" s="261">
        <f>IFERROR(ROUND(IF(ISBLANK(I15),0,IF(E15="do konce roku 2023",INT((K15*'Podpůrná data'!$B$11)+'Podpůrná data'!$C$11),IF(E15="od roku 2024",INT((K15*'Podpůrná data'!$B$12)+'Podpůrná data'!$C$12),0))),2),0)</f>
        <v>0</v>
      </c>
      <c r="M15" s="242">
        <f>IFERROR(INT(ROUND(I15,2)*(VLOOKUP(INT(H15),'Podpůrná data'!$A$188:$C$232,2,FALSE))*(H15/(INT(H15)))),0)</f>
        <v>0</v>
      </c>
      <c r="N15" s="15">
        <f t="shared" si="5"/>
        <v>0</v>
      </c>
      <c r="O15" s="49"/>
      <c r="P15" s="20"/>
      <c r="Q15" s="245">
        <f>IFERROR(INT(IF(O15="Ano",IF(P15&gt;H15,(ROUND(I15,2)*VLOOKUP(INT(H15),'Podpůrná data'!$A$188:$B$232,2,FALSE)*(H15/INT(H15))),(ROUND(I15,2)*VLOOKUP(INT(P15),'Podpůrná data'!$A$188:$B$232,2,FALSE)*(P15/INT(P15)))),0)),0)</f>
        <v>0</v>
      </c>
      <c r="R15" s="15">
        <f>IF(E15="do konce roku 2023",Q15*'Podpůrná data'!$D$11,IF(E15="od roku 2024",Q15*'Podpůrná data'!$D$12,0))</f>
        <v>0</v>
      </c>
      <c r="S15" s="15">
        <f t="shared" si="0"/>
        <v>0</v>
      </c>
      <c r="U15" s="12" t="str">
        <f t="shared" si="1"/>
        <v/>
      </c>
      <c r="V15" s="25">
        <f t="shared" si="2"/>
        <v>0</v>
      </c>
      <c r="W15" s="25">
        <f t="shared" si="3"/>
        <v>0</v>
      </c>
      <c r="X15" s="25">
        <f t="shared" si="4"/>
        <v>0</v>
      </c>
    </row>
    <row r="16" spans="1:24" x14ac:dyDescent="0.3">
      <c r="B16" s="46" t="s">
        <v>12</v>
      </c>
      <c r="C16" s="313"/>
      <c r="D16" s="314"/>
      <c r="E16" s="57"/>
      <c r="F16" s="55"/>
      <c r="G16" s="55"/>
      <c r="H16" s="20"/>
      <c r="I16" s="21"/>
      <c r="J16" s="57"/>
      <c r="K16" s="260" t="str">
        <f>IF(J16="","",IF(E16="do konce roku 2023",VLOOKUP(J16,'Podpůrná data'!$A$17:$B$184,2,FALSE),IF(E16="od roku 2024",VLOOKUP(J16,'Podpůrná data'!$E$17:$F$184,2,FALSE),"")))</f>
        <v/>
      </c>
      <c r="L16" s="261">
        <f>IFERROR(ROUND(IF(ISBLANK(I16),0,IF(E16="do konce roku 2023",INT((K16*'Podpůrná data'!$B$11)+'Podpůrná data'!$C$11),IF(E16="od roku 2024",INT((K16*'Podpůrná data'!$B$12)+'Podpůrná data'!$C$12),0))),2),0)</f>
        <v>0</v>
      </c>
      <c r="M16" s="242">
        <f>IFERROR(INT(ROUND(I16,2)*(VLOOKUP(INT(H16),'Podpůrná data'!$A$188:$C$232,2,FALSE))*(H16/(INT(H16)))),0)</f>
        <v>0</v>
      </c>
      <c r="N16" s="15">
        <f t="shared" si="5"/>
        <v>0</v>
      </c>
      <c r="O16" s="49"/>
      <c r="P16" s="20"/>
      <c r="Q16" s="245">
        <f>IFERROR(INT(IF(O16="Ano",IF(P16&gt;H16,(ROUND(I16,2)*VLOOKUP(INT(H16),'Podpůrná data'!$A$188:$B$232,2,FALSE)*(H16/INT(H16))),(ROUND(I16,2)*VLOOKUP(INT(P16),'Podpůrná data'!$A$188:$B$232,2,FALSE)*(P16/INT(P16)))),0)),0)</f>
        <v>0</v>
      </c>
      <c r="R16" s="15">
        <f>IF(E16="do konce roku 2023",Q16*'Podpůrná data'!$D$11,IF(E16="od roku 2024",Q16*'Podpůrná data'!$D$12,0))</f>
        <v>0</v>
      </c>
      <c r="S16" s="15">
        <f t="shared" si="0"/>
        <v>0</v>
      </c>
      <c r="U16" s="12" t="str">
        <f t="shared" si="1"/>
        <v/>
      </c>
      <c r="V16" s="25">
        <f t="shared" si="2"/>
        <v>0</v>
      </c>
      <c r="W16" s="25">
        <f t="shared" si="3"/>
        <v>0</v>
      </c>
      <c r="X16" s="25">
        <f t="shared" si="4"/>
        <v>0</v>
      </c>
    </row>
    <row r="17" spans="2:24" x14ac:dyDescent="0.3">
      <c r="B17" s="46" t="s">
        <v>13</v>
      </c>
      <c r="C17" s="313"/>
      <c r="D17" s="314"/>
      <c r="E17" s="57"/>
      <c r="F17" s="55"/>
      <c r="G17" s="55"/>
      <c r="H17" s="20"/>
      <c r="I17" s="21"/>
      <c r="J17" s="57"/>
      <c r="K17" s="260" t="str">
        <f>IF(J17="","",IF(E17="do konce roku 2023",VLOOKUP(J17,'Podpůrná data'!$A$17:$B$184,2,FALSE),IF(E17="od roku 2024",VLOOKUP(J17,'Podpůrná data'!$E$17:$F$184,2,FALSE),"")))</f>
        <v/>
      </c>
      <c r="L17" s="261">
        <f>IFERROR(ROUND(IF(ISBLANK(I17),0,IF(E17="do konce roku 2023",INT((K17*'Podpůrná data'!$B$11)+'Podpůrná data'!$C$11),IF(E17="od roku 2024",INT((K17*'Podpůrná data'!$B$12)+'Podpůrná data'!$C$12),0))),2),0)</f>
        <v>0</v>
      </c>
      <c r="M17" s="242">
        <f>IFERROR(INT(ROUND(I17,2)*(VLOOKUP(INT(H17),'Podpůrná data'!$A$188:$C$232,2,FALSE))*(H17/(INT(H17)))),0)</f>
        <v>0</v>
      </c>
      <c r="N17" s="15">
        <f t="shared" si="5"/>
        <v>0</v>
      </c>
      <c r="O17" s="49"/>
      <c r="P17" s="20"/>
      <c r="Q17" s="245">
        <f>IFERROR(INT(IF(O17="Ano",IF(P17&gt;H17,(ROUND(I17,2)*VLOOKUP(INT(H17),'Podpůrná data'!$A$188:$B$232,2,FALSE)*(H17/INT(H17))),(ROUND(I17,2)*VLOOKUP(INT(P17),'Podpůrná data'!$A$188:$B$232,2,FALSE)*(P17/INT(P17)))),0)),0)</f>
        <v>0</v>
      </c>
      <c r="R17" s="15">
        <f>IF(E17="do konce roku 2023",Q17*'Podpůrná data'!$D$11,IF(E17="od roku 2024",Q17*'Podpůrná data'!$D$12,0))</f>
        <v>0</v>
      </c>
      <c r="S17" s="15">
        <f t="shared" si="0"/>
        <v>0</v>
      </c>
      <c r="U17" s="12" t="str">
        <f t="shared" si="1"/>
        <v/>
      </c>
      <c r="V17" s="25">
        <f t="shared" si="2"/>
        <v>0</v>
      </c>
      <c r="W17" s="25">
        <f t="shared" si="3"/>
        <v>0</v>
      </c>
      <c r="X17" s="25">
        <f t="shared" si="4"/>
        <v>0</v>
      </c>
    </row>
    <row r="18" spans="2:24" x14ac:dyDescent="0.3">
      <c r="B18" s="46" t="s">
        <v>14</v>
      </c>
      <c r="C18" s="313"/>
      <c r="D18" s="314"/>
      <c r="E18" s="57"/>
      <c r="F18" s="55"/>
      <c r="G18" s="55"/>
      <c r="H18" s="20"/>
      <c r="I18" s="21"/>
      <c r="J18" s="57"/>
      <c r="K18" s="260" t="str">
        <f>IF(J18="","",IF(E18="do konce roku 2023",VLOOKUP(J18,'Podpůrná data'!$A$17:$B$184,2,FALSE),IF(E18="od roku 2024",VLOOKUP(J18,'Podpůrná data'!$E$17:$F$184,2,FALSE),"")))</f>
        <v/>
      </c>
      <c r="L18" s="261">
        <f>IFERROR(ROUND(IF(ISBLANK(I18),0,IF(E18="do konce roku 2023",INT((K18*'Podpůrná data'!$B$11)+'Podpůrná data'!$C$11),IF(E18="od roku 2024",INT((K18*'Podpůrná data'!$B$12)+'Podpůrná data'!$C$12),0))),2),0)</f>
        <v>0</v>
      </c>
      <c r="M18" s="242">
        <f>IFERROR(INT(ROUND(I18,2)*(VLOOKUP(INT(H18),'Podpůrná data'!$A$188:$C$232,2,FALSE))*(H18/(INT(H18)))),0)</f>
        <v>0</v>
      </c>
      <c r="N18" s="15">
        <f t="shared" si="5"/>
        <v>0</v>
      </c>
      <c r="O18" s="49"/>
      <c r="P18" s="20"/>
      <c r="Q18" s="245">
        <f>IFERROR(INT(IF(O18="Ano",IF(P18&gt;H18,(ROUND(I18,2)*VLOOKUP(INT(H18),'Podpůrná data'!$A$188:$B$232,2,FALSE)*(H18/INT(H18))),(ROUND(I18,2)*VLOOKUP(INT(P18),'Podpůrná data'!$A$188:$B$232,2,FALSE)*(P18/INT(P18)))),0)),0)</f>
        <v>0</v>
      </c>
      <c r="R18" s="15">
        <f>IF(E18="do konce roku 2023",Q18*'Podpůrná data'!$D$11,IF(E18="od roku 2024",Q18*'Podpůrná data'!$D$12,0))</f>
        <v>0</v>
      </c>
      <c r="S18" s="15">
        <f t="shared" si="0"/>
        <v>0</v>
      </c>
      <c r="U18" s="12" t="str">
        <f t="shared" si="1"/>
        <v/>
      </c>
      <c r="V18" s="25">
        <f t="shared" si="2"/>
        <v>0</v>
      </c>
      <c r="W18" s="25">
        <f t="shared" si="3"/>
        <v>0</v>
      </c>
      <c r="X18" s="25">
        <f t="shared" si="4"/>
        <v>0</v>
      </c>
    </row>
    <row r="19" spans="2:24" x14ac:dyDescent="0.3">
      <c r="B19" s="46" t="s">
        <v>15</v>
      </c>
      <c r="C19" s="313"/>
      <c r="D19" s="314"/>
      <c r="E19" s="57"/>
      <c r="F19" s="55"/>
      <c r="G19" s="55"/>
      <c r="H19" s="20"/>
      <c r="I19" s="21"/>
      <c r="J19" s="57"/>
      <c r="K19" s="260" t="str">
        <f>IF(J19="","",IF(E19="do konce roku 2023",VLOOKUP(J19,'Podpůrná data'!$A$17:$B$184,2,FALSE),IF(E19="od roku 2024",VLOOKUP(J19,'Podpůrná data'!$E$17:$F$184,2,FALSE),"")))</f>
        <v/>
      </c>
      <c r="L19" s="261">
        <f>IFERROR(ROUND(IF(ISBLANK(I19),0,IF(E19="do konce roku 2023",INT((K19*'Podpůrná data'!$B$11)+'Podpůrná data'!$C$11),IF(E19="od roku 2024",INT((K19*'Podpůrná data'!$B$12)+'Podpůrná data'!$C$12),0))),2),0)</f>
        <v>0</v>
      </c>
      <c r="M19" s="242">
        <f>IFERROR(INT(ROUND(I19,2)*(VLOOKUP(INT(H19),'Podpůrná data'!$A$188:$C$232,2,FALSE))*(H19/(INT(H19)))),0)</f>
        <v>0</v>
      </c>
      <c r="N19" s="15">
        <f t="shared" si="5"/>
        <v>0</v>
      </c>
      <c r="O19" s="49"/>
      <c r="P19" s="20"/>
      <c r="Q19" s="245">
        <f>IFERROR(INT(IF(O19="Ano",IF(P19&gt;H19,(ROUND(I19,2)*VLOOKUP(INT(H19),'Podpůrná data'!$A$188:$B$232,2,FALSE)*(H19/INT(H19))),(ROUND(I19,2)*VLOOKUP(INT(P19),'Podpůrná data'!$A$188:$B$232,2,FALSE)*(P19/INT(P19)))),0)),0)</f>
        <v>0</v>
      </c>
      <c r="R19" s="15">
        <f>IF(E19="do konce roku 2023",Q19*'Podpůrná data'!$D$11,IF(E19="od roku 2024",Q19*'Podpůrná data'!$D$12,0))</f>
        <v>0</v>
      </c>
      <c r="S19" s="15">
        <f t="shared" si="0"/>
        <v>0</v>
      </c>
      <c r="U19" s="12" t="str">
        <f t="shared" si="1"/>
        <v/>
      </c>
      <c r="V19" s="25">
        <f t="shared" si="2"/>
        <v>0</v>
      </c>
      <c r="W19" s="25">
        <f t="shared" si="3"/>
        <v>0</v>
      </c>
      <c r="X19" s="25">
        <f t="shared" si="4"/>
        <v>0</v>
      </c>
    </row>
    <row r="20" spans="2:24" x14ac:dyDescent="0.3">
      <c r="B20" s="46" t="s">
        <v>16</v>
      </c>
      <c r="C20" s="313"/>
      <c r="D20" s="314"/>
      <c r="E20" s="57"/>
      <c r="F20" s="55"/>
      <c r="G20" s="55"/>
      <c r="H20" s="20"/>
      <c r="I20" s="21"/>
      <c r="J20" s="57"/>
      <c r="K20" s="260" t="str">
        <f>IF(J20="","",IF(E20="do konce roku 2023",VLOOKUP(J20,'Podpůrná data'!$A$17:$B$184,2,FALSE),IF(E20="od roku 2024",VLOOKUP(J20,'Podpůrná data'!$E$17:$F$184,2,FALSE),"")))</f>
        <v/>
      </c>
      <c r="L20" s="261">
        <f>IFERROR(ROUND(IF(ISBLANK(I20),0,IF(E20="do konce roku 2023",INT((K20*'Podpůrná data'!$B$11)+'Podpůrná data'!$C$11),IF(E20="od roku 2024",INT((K20*'Podpůrná data'!$B$12)+'Podpůrná data'!$C$12),0))),2),0)</f>
        <v>0</v>
      </c>
      <c r="M20" s="242">
        <f>IFERROR(INT(ROUND(I20,2)*(VLOOKUP(INT(H20),'Podpůrná data'!$A$188:$C$232,2,FALSE))*(H20/(INT(H20)))),0)</f>
        <v>0</v>
      </c>
      <c r="N20" s="15">
        <f t="shared" si="5"/>
        <v>0</v>
      </c>
      <c r="O20" s="49"/>
      <c r="P20" s="20"/>
      <c r="Q20" s="245">
        <f>IFERROR(INT(IF(O20="Ano",IF(P20&gt;H20,(ROUND(I20,2)*VLOOKUP(INT(H20),'Podpůrná data'!$A$188:$B$232,2,FALSE)*(H20/INT(H20))),(ROUND(I20,2)*VLOOKUP(INT(P20),'Podpůrná data'!$A$188:$B$232,2,FALSE)*(P20/INT(P20)))),0)),0)</f>
        <v>0</v>
      </c>
      <c r="R20" s="15">
        <f>IF(E20="do konce roku 2023",Q20*'Podpůrná data'!$D$11,IF(E20="od roku 2024",Q20*'Podpůrná data'!$D$12,0))</f>
        <v>0</v>
      </c>
      <c r="S20" s="15">
        <f t="shared" si="0"/>
        <v>0</v>
      </c>
      <c r="U20" s="12" t="str">
        <f t="shared" si="1"/>
        <v/>
      </c>
      <c r="V20" s="25">
        <f t="shared" si="2"/>
        <v>0</v>
      </c>
      <c r="W20" s="25">
        <f t="shared" si="3"/>
        <v>0</v>
      </c>
      <c r="X20" s="25">
        <f t="shared" si="4"/>
        <v>0</v>
      </c>
    </row>
    <row r="21" spans="2:24" x14ac:dyDescent="0.3">
      <c r="B21" s="46" t="s">
        <v>17</v>
      </c>
      <c r="C21" s="313"/>
      <c r="D21" s="314"/>
      <c r="E21" s="57"/>
      <c r="F21" s="55"/>
      <c r="G21" s="55"/>
      <c r="H21" s="20"/>
      <c r="I21" s="21"/>
      <c r="J21" s="57"/>
      <c r="K21" s="260" t="str">
        <f>IF(J21="","",IF(E21="do konce roku 2023",VLOOKUP(J21,'Podpůrná data'!$A$17:$B$184,2,FALSE),IF(E21="od roku 2024",VLOOKUP(J21,'Podpůrná data'!$E$17:$F$184,2,FALSE),"")))</f>
        <v/>
      </c>
      <c r="L21" s="261">
        <f>IFERROR(ROUND(IF(ISBLANK(I21),0,IF(E21="do konce roku 2023",INT((K21*'Podpůrná data'!$B$11)+'Podpůrná data'!$C$11),IF(E21="od roku 2024",INT((K21*'Podpůrná data'!$B$12)+'Podpůrná data'!$C$12),0))),2),0)</f>
        <v>0</v>
      </c>
      <c r="M21" s="242">
        <f>IFERROR(INT(ROUND(I21,2)*(VLOOKUP(INT(H21),'Podpůrná data'!$A$188:$C$232,2,FALSE))*(H21/(INT(H21)))),0)</f>
        <v>0</v>
      </c>
      <c r="N21" s="15">
        <f t="shared" si="5"/>
        <v>0</v>
      </c>
      <c r="O21" s="49"/>
      <c r="P21" s="20"/>
      <c r="Q21" s="245">
        <f>IFERROR(INT(IF(O21="Ano",IF(P21&gt;H21,(ROUND(I21,2)*VLOOKUP(INT(H21),'Podpůrná data'!$A$188:$B$232,2,FALSE)*(H21/INT(H21))),(ROUND(I21,2)*VLOOKUP(INT(P21),'Podpůrná data'!$A$188:$B$232,2,FALSE)*(P21/INT(P21)))),0)),0)</f>
        <v>0</v>
      </c>
      <c r="R21" s="15">
        <f>IF(E21="do konce roku 2023",Q21*'Podpůrná data'!$D$11,IF(E21="od roku 2024",Q21*'Podpůrná data'!$D$12,0))</f>
        <v>0</v>
      </c>
      <c r="S21" s="15">
        <f t="shared" si="0"/>
        <v>0</v>
      </c>
      <c r="U21" s="12" t="str">
        <f t="shared" si="1"/>
        <v/>
      </c>
      <c r="V21" s="25">
        <f t="shared" si="2"/>
        <v>0</v>
      </c>
      <c r="W21" s="25">
        <f t="shared" si="3"/>
        <v>0</v>
      </c>
      <c r="X21" s="25">
        <f t="shared" si="4"/>
        <v>0</v>
      </c>
    </row>
    <row r="22" spans="2:24" x14ac:dyDescent="0.3">
      <c r="B22" s="46" t="s">
        <v>18</v>
      </c>
      <c r="C22" s="313"/>
      <c r="D22" s="314"/>
      <c r="E22" s="57"/>
      <c r="F22" s="55"/>
      <c r="G22" s="55"/>
      <c r="H22" s="20"/>
      <c r="I22" s="21"/>
      <c r="J22" s="57"/>
      <c r="K22" s="260" t="str">
        <f>IF(J22="","",IF(E22="do konce roku 2023",VLOOKUP(J22,'Podpůrná data'!$A$17:$B$184,2,FALSE),IF(E22="od roku 2024",VLOOKUP(J22,'Podpůrná data'!$E$17:$F$184,2,FALSE),"")))</f>
        <v/>
      </c>
      <c r="L22" s="261">
        <f>IFERROR(ROUND(IF(ISBLANK(I22),0,IF(E22="do konce roku 2023",INT((K22*'Podpůrná data'!$B$11)+'Podpůrná data'!$C$11),IF(E22="od roku 2024",INT((K22*'Podpůrná data'!$B$12)+'Podpůrná data'!$C$12),0))),2),0)</f>
        <v>0</v>
      </c>
      <c r="M22" s="242">
        <f>IFERROR(INT(ROUND(I22,2)*(VLOOKUP(INT(H22),'Podpůrná data'!$A$188:$C$232,2,FALSE))*(H22/(INT(H22)))),0)</f>
        <v>0</v>
      </c>
      <c r="N22" s="15">
        <f t="shared" si="5"/>
        <v>0</v>
      </c>
      <c r="O22" s="49"/>
      <c r="P22" s="20"/>
      <c r="Q22" s="245">
        <f>IFERROR(INT(IF(O22="Ano",IF(P22&gt;H22,(ROUND(I22,2)*VLOOKUP(INT(H22),'Podpůrná data'!$A$188:$B$232,2,FALSE)*(H22/INT(H22))),(ROUND(I22,2)*VLOOKUP(INT(P22),'Podpůrná data'!$A$188:$B$232,2,FALSE)*(P22/INT(P22)))),0)),0)</f>
        <v>0</v>
      </c>
      <c r="R22" s="15">
        <f>IF(E22="do konce roku 2023",Q22*'Podpůrná data'!$D$11,IF(E22="od roku 2024",Q22*'Podpůrná data'!$D$12,0))</f>
        <v>0</v>
      </c>
      <c r="S22" s="15">
        <f t="shared" si="0"/>
        <v>0</v>
      </c>
      <c r="U22" s="12" t="str">
        <f t="shared" si="1"/>
        <v/>
      </c>
      <c r="V22" s="25">
        <f t="shared" si="2"/>
        <v>0</v>
      </c>
      <c r="W22" s="25">
        <f t="shared" si="3"/>
        <v>0</v>
      </c>
      <c r="X22" s="25">
        <f t="shared" si="4"/>
        <v>0</v>
      </c>
    </row>
    <row r="23" spans="2:24" x14ac:dyDescent="0.3">
      <c r="B23" s="46" t="s">
        <v>19</v>
      </c>
      <c r="C23" s="313"/>
      <c r="D23" s="314"/>
      <c r="E23" s="57"/>
      <c r="F23" s="55"/>
      <c r="G23" s="55"/>
      <c r="H23" s="20"/>
      <c r="I23" s="21"/>
      <c r="J23" s="57"/>
      <c r="K23" s="260" t="str">
        <f>IF(J23="","",IF(E23="do konce roku 2023",VLOOKUP(J23,'Podpůrná data'!$A$17:$B$184,2,FALSE),IF(E23="od roku 2024",VLOOKUP(J23,'Podpůrná data'!$E$17:$F$184,2,FALSE),"")))</f>
        <v/>
      </c>
      <c r="L23" s="261">
        <f>IFERROR(ROUND(IF(ISBLANK(I23),0,IF(E23="do konce roku 2023",INT((K23*'Podpůrná data'!$B$11)+'Podpůrná data'!$C$11),IF(E23="od roku 2024",INT((K23*'Podpůrná data'!$B$12)+'Podpůrná data'!$C$12),0))),2),0)</f>
        <v>0</v>
      </c>
      <c r="M23" s="242">
        <f>IFERROR(INT(ROUND(I23,2)*(VLOOKUP(INT(H23),'Podpůrná data'!$A$188:$C$232,2,FALSE))*(H23/(INT(H23)))),0)</f>
        <v>0</v>
      </c>
      <c r="N23" s="15">
        <f t="shared" si="5"/>
        <v>0</v>
      </c>
      <c r="O23" s="49"/>
      <c r="P23" s="20"/>
      <c r="Q23" s="245">
        <f>IFERROR(INT(IF(O23="Ano",IF(P23&gt;H23,(ROUND(I23,2)*VLOOKUP(INT(H23),'Podpůrná data'!$A$188:$B$232,2,FALSE)*(H23/INT(H23))),(ROUND(I23,2)*VLOOKUP(INT(P23),'Podpůrná data'!$A$188:$B$232,2,FALSE)*(P23/INT(P23)))),0)),0)</f>
        <v>0</v>
      </c>
      <c r="R23" s="15">
        <f>IF(E23="do konce roku 2023",Q23*'Podpůrná data'!$D$11,IF(E23="od roku 2024",Q23*'Podpůrná data'!$D$12,0))</f>
        <v>0</v>
      </c>
      <c r="S23" s="15">
        <f t="shared" si="0"/>
        <v>0</v>
      </c>
      <c r="U23" s="12" t="str">
        <f t="shared" si="1"/>
        <v/>
      </c>
      <c r="V23" s="25">
        <f t="shared" si="2"/>
        <v>0</v>
      </c>
      <c r="W23" s="25">
        <f t="shared" si="3"/>
        <v>0</v>
      </c>
      <c r="X23" s="25">
        <f t="shared" si="4"/>
        <v>0</v>
      </c>
    </row>
    <row r="24" spans="2:24" x14ac:dyDescent="0.3">
      <c r="B24" s="46" t="s">
        <v>20</v>
      </c>
      <c r="C24" s="313"/>
      <c r="D24" s="314"/>
      <c r="E24" s="57"/>
      <c r="F24" s="55"/>
      <c r="G24" s="55"/>
      <c r="H24" s="20"/>
      <c r="I24" s="21"/>
      <c r="J24" s="57"/>
      <c r="K24" s="260" t="str">
        <f>IF(J24="","",IF(E24="do konce roku 2023",VLOOKUP(J24,'Podpůrná data'!$A$17:$B$184,2,FALSE),IF(E24="od roku 2024",VLOOKUP(J24,'Podpůrná data'!$E$17:$F$184,2,FALSE),"")))</f>
        <v/>
      </c>
      <c r="L24" s="261">
        <f>IFERROR(ROUND(IF(ISBLANK(I24),0,IF(E24="do konce roku 2023",INT((K24*'Podpůrná data'!$B$11)+'Podpůrná data'!$C$11),IF(E24="od roku 2024",INT((K24*'Podpůrná data'!$B$12)+'Podpůrná data'!$C$12),0))),2),0)</f>
        <v>0</v>
      </c>
      <c r="M24" s="242">
        <f>IFERROR(INT(ROUND(I24,2)*(VLOOKUP(INT(H24),'Podpůrná data'!$A$188:$C$232,2,FALSE))*(H24/(INT(H24)))),0)</f>
        <v>0</v>
      </c>
      <c r="N24" s="15">
        <f t="shared" si="5"/>
        <v>0</v>
      </c>
      <c r="O24" s="49"/>
      <c r="P24" s="20"/>
      <c r="Q24" s="245">
        <f>IFERROR(INT(IF(O24="Ano",IF(P24&gt;H24,(ROUND(I24,2)*VLOOKUP(INT(H24),'Podpůrná data'!$A$188:$B$232,2,FALSE)*(H24/INT(H24))),(ROUND(I24,2)*VLOOKUP(INT(P24),'Podpůrná data'!$A$188:$B$232,2,FALSE)*(P24/INT(P24)))),0)),0)</f>
        <v>0</v>
      </c>
      <c r="R24" s="15">
        <f>IF(E24="do konce roku 2023",Q24*'Podpůrná data'!$D$11,IF(E24="od roku 2024",Q24*'Podpůrná data'!$D$12,0))</f>
        <v>0</v>
      </c>
      <c r="S24" s="15">
        <f t="shared" si="0"/>
        <v>0</v>
      </c>
      <c r="U24" s="12" t="str">
        <f t="shared" si="1"/>
        <v/>
      </c>
      <c r="V24" s="25">
        <f t="shared" si="2"/>
        <v>0</v>
      </c>
      <c r="W24" s="25">
        <f t="shared" si="3"/>
        <v>0</v>
      </c>
      <c r="X24" s="25">
        <f t="shared" si="4"/>
        <v>0</v>
      </c>
    </row>
    <row r="25" spans="2:24" x14ac:dyDescent="0.3">
      <c r="B25" s="46" t="s">
        <v>21</v>
      </c>
      <c r="C25" s="313"/>
      <c r="D25" s="314"/>
      <c r="E25" s="57"/>
      <c r="F25" s="55"/>
      <c r="G25" s="55"/>
      <c r="H25" s="20"/>
      <c r="I25" s="21"/>
      <c r="J25" s="57"/>
      <c r="K25" s="260" t="str">
        <f>IF(J25="","",IF(E25="do konce roku 2023",VLOOKUP(J25,'Podpůrná data'!$A$17:$B$184,2,FALSE),IF(E25="od roku 2024",VLOOKUP(J25,'Podpůrná data'!$E$17:$F$184,2,FALSE),"")))</f>
        <v/>
      </c>
      <c r="L25" s="261">
        <f>IFERROR(ROUND(IF(ISBLANK(I25),0,IF(E25="do konce roku 2023",INT((K25*'Podpůrná data'!$B$11)+'Podpůrná data'!$C$11),IF(E25="od roku 2024",INT((K25*'Podpůrná data'!$B$12)+'Podpůrná data'!$C$12),0))),2),0)</f>
        <v>0</v>
      </c>
      <c r="M25" s="242">
        <f>IFERROR(INT(ROUND(I25,2)*(VLOOKUP(INT(H25),'Podpůrná data'!$A$188:$C$232,2,FALSE))*(H25/(INT(H25)))),0)</f>
        <v>0</v>
      </c>
      <c r="N25" s="15">
        <f t="shared" si="5"/>
        <v>0</v>
      </c>
      <c r="O25" s="49"/>
      <c r="P25" s="20"/>
      <c r="Q25" s="245">
        <f>IFERROR(INT(IF(O25="Ano",IF(P25&gt;H25,(ROUND(I25,2)*VLOOKUP(INT(H25),'Podpůrná data'!$A$188:$B$232,2,FALSE)*(H25/INT(H25))),(ROUND(I25,2)*VLOOKUP(INT(P25),'Podpůrná data'!$A$188:$B$232,2,FALSE)*(P25/INT(P25)))),0)),0)</f>
        <v>0</v>
      </c>
      <c r="R25" s="15">
        <f>IF(E25="do konce roku 2023",Q25*'Podpůrná data'!$D$11,IF(E25="od roku 2024",Q25*'Podpůrná data'!$D$12,0))</f>
        <v>0</v>
      </c>
      <c r="S25" s="15">
        <f t="shared" si="0"/>
        <v>0</v>
      </c>
      <c r="T25" s="27">
        <f t="shared" ref="T25:T57" si="6">IF(N25&gt;0,IF(ISTEXT(C25)=TRUE,0,1),0)</f>
        <v>0</v>
      </c>
      <c r="U25" s="12" t="str">
        <f t="shared" si="1"/>
        <v/>
      </c>
      <c r="V25" s="25">
        <f t="shared" si="2"/>
        <v>0</v>
      </c>
      <c r="W25" s="25">
        <f t="shared" si="3"/>
        <v>0</v>
      </c>
      <c r="X25" s="25">
        <f t="shared" si="4"/>
        <v>0</v>
      </c>
    </row>
    <row r="26" spans="2:24" x14ac:dyDescent="0.3">
      <c r="B26" s="46" t="s">
        <v>22</v>
      </c>
      <c r="C26" s="313"/>
      <c r="D26" s="314"/>
      <c r="E26" s="57"/>
      <c r="F26" s="55"/>
      <c r="G26" s="55"/>
      <c r="H26" s="20"/>
      <c r="I26" s="21"/>
      <c r="J26" s="57"/>
      <c r="K26" s="260" t="str">
        <f>IF(J26="","",IF(E26="do konce roku 2023",VLOOKUP(J26,'Podpůrná data'!$A$17:$B$184,2,FALSE),IF(E26="od roku 2024",VLOOKUP(J26,'Podpůrná data'!$E$17:$F$184,2,FALSE),"")))</f>
        <v/>
      </c>
      <c r="L26" s="261">
        <f>IFERROR(ROUND(IF(ISBLANK(I26),0,IF(E26="do konce roku 2023",INT((K26*'Podpůrná data'!$B$11)+'Podpůrná data'!$C$11),IF(E26="od roku 2024",INT((K26*'Podpůrná data'!$B$12)+'Podpůrná data'!$C$12),0))),2),0)</f>
        <v>0</v>
      </c>
      <c r="M26" s="242">
        <f>IFERROR(INT(ROUND(I26,2)*(VLOOKUP(INT(H26),'Podpůrná data'!$A$188:$C$232,2,FALSE))*(H26/(INT(H26)))),0)</f>
        <v>0</v>
      </c>
      <c r="N26" s="15">
        <f t="shared" si="5"/>
        <v>0</v>
      </c>
      <c r="O26" s="49"/>
      <c r="P26" s="20"/>
      <c r="Q26" s="245">
        <f>IFERROR(INT(IF(O26="Ano",IF(P26&gt;H26,(ROUND(I26,2)*VLOOKUP(INT(H26),'Podpůrná data'!$A$188:$B$232,2,FALSE)*(H26/INT(H26))),(ROUND(I26,2)*VLOOKUP(INT(P26),'Podpůrná data'!$A$188:$B$232,2,FALSE)*(P26/INT(P26)))),0)),0)</f>
        <v>0</v>
      </c>
      <c r="R26" s="15">
        <f>IF(E26="do konce roku 2023",Q26*'Podpůrná data'!$D$11,IF(E26="od roku 2024",Q26*'Podpůrná data'!$D$12,0))</f>
        <v>0</v>
      </c>
      <c r="S26" s="15">
        <f t="shared" si="0"/>
        <v>0</v>
      </c>
      <c r="T26" s="27">
        <f t="shared" si="6"/>
        <v>0</v>
      </c>
      <c r="U26" s="12" t="str">
        <f t="shared" si="1"/>
        <v/>
      </c>
      <c r="V26" s="25">
        <f t="shared" si="2"/>
        <v>0</v>
      </c>
      <c r="W26" s="25">
        <f t="shared" si="3"/>
        <v>0</v>
      </c>
      <c r="X26" s="25">
        <f t="shared" si="4"/>
        <v>0</v>
      </c>
    </row>
    <row r="27" spans="2:24" x14ac:dyDescent="0.3">
      <c r="B27" s="46" t="s">
        <v>23</v>
      </c>
      <c r="C27" s="313"/>
      <c r="D27" s="314"/>
      <c r="E27" s="57"/>
      <c r="F27" s="55"/>
      <c r="G27" s="55"/>
      <c r="H27" s="20"/>
      <c r="I27" s="21"/>
      <c r="J27" s="57"/>
      <c r="K27" s="260" t="str">
        <f>IF(J27="","",IF(E27="do konce roku 2023",VLOOKUP(J27,'Podpůrná data'!$A$17:$B$184,2,FALSE),IF(E27="od roku 2024",VLOOKUP(J27,'Podpůrná data'!$E$17:$F$184,2,FALSE),"")))</f>
        <v/>
      </c>
      <c r="L27" s="261">
        <f>IFERROR(ROUND(IF(ISBLANK(I27),0,IF(E27="do konce roku 2023",INT((K27*'Podpůrná data'!$B$11)+'Podpůrná data'!$C$11),IF(E27="od roku 2024",INT((K27*'Podpůrná data'!$B$12)+'Podpůrná data'!$C$12),0))),2),0)</f>
        <v>0</v>
      </c>
      <c r="M27" s="242">
        <f>IFERROR(INT(ROUND(I27,2)*(VLOOKUP(INT(H27),'Podpůrná data'!$A$188:$C$232,2,FALSE))*(H27/(INT(H27)))),0)</f>
        <v>0</v>
      </c>
      <c r="N27" s="15">
        <f t="shared" si="5"/>
        <v>0</v>
      </c>
      <c r="O27" s="49"/>
      <c r="P27" s="20"/>
      <c r="Q27" s="245">
        <f>IFERROR(INT(IF(O27="Ano",IF(P27&gt;H27,(ROUND(I27,2)*VLOOKUP(INT(H27),'Podpůrná data'!$A$188:$B$232,2,FALSE)*(H27/INT(H27))),(ROUND(I27,2)*VLOOKUP(INT(P27),'Podpůrná data'!$A$188:$B$232,2,FALSE)*(P27/INT(P27)))),0)),0)</f>
        <v>0</v>
      </c>
      <c r="R27" s="15">
        <f>IF(E27="do konce roku 2023",Q27*'Podpůrná data'!$D$11,IF(E27="od roku 2024",Q27*'Podpůrná data'!$D$12,0))</f>
        <v>0</v>
      </c>
      <c r="S27" s="15">
        <f t="shared" si="0"/>
        <v>0</v>
      </c>
      <c r="T27" s="27">
        <f t="shared" si="6"/>
        <v>0</v>
      </c>
      <c r="U27" s="12" t="str">
        <f t="shared" si="1"/>
        <v/>
      </c>
      <c r="V27" s="25">
        <f t="shared" si="2"/>
        <v>0</v>
      </c>
      <c r="W27" s="25">
        <f t="shared" si="3"/>
        <v>0</v>
      </c>
      <c r="X27" s="25">
        <f t="shared" si="4"/>
        <v>0</v>
      </c>
    </row>
    <row r="28" spans="2:24" x14ac:dyDescent="0.3">
      <c r="B28" s="46" t="s">
        <v>24</v>
      </c>
      <c r="C28" s="313"/>
      <c r="D28" s="314"/>
      <c r="E28" s="57"/>
      <c r="F28" s="55"/>
      <c r="G28" s="55"/>
      <c r="H28" s="20"/>
      <c r="I28" s="21"/>
      <c r="J28" s="57"/>
      <c r="K28" s="260" t="str">
        <f>IF(J28="","",IF(E28="do konce roku 2023",VLOOKUP(J28,'Podpůrná data'!$A$17:$B$184,2,FALSE),IF(E28="od roku 2024",VLOOKUP(J28,'Podpůrná data'!$E$17:$F$184,2,FALSE),"")))</f>
        <v/>
      </c>
      <c r="L28" s="261">
        <f>IFERROR(ROUND(IF(ISBLANK(I28),0,IF(E28="do konce roku 2023",INT((K28*'Podpůrná data'!$B$11)+'Podpůrná data'!$C$11),IF(E28="od roku 2024",INT((K28*'Podpůrná data'!$B$12)+'Podpůrná data'!$C$12),0))),2),0)</f>
        <v>0</v>
      </c>
      <c r="M28" s="242">
        <f>IFERROR(INT(ROUND(I28,2)*(VLOOKUP(INT(H28),'Podpůrná data'!$A$188:$C$232,2,FALSE))*(H28/(INT(H28)))),0)</f>
        <v>0</v>
      </c>
      <c r="N28" s="15">
        <f t="shared" si="5"/>
        <v>0</v>
      </c>
      <c r="O28" s="49"/>
      <c r="P28" s="20"/>
      <c r="Q28" s="245">
        <f>IFERROR(INT(IF(O28="Ano",IF(P28&gt;H28,(ROUND(I28,2)*VLOOKUP(INT(H28),'Podpůrná data'!$A$188:$B$232,2,FALSE)*(H28/INT(H28))),(ROUND(I28,2)*VLOOKUP(INT(P28),'Podpůrná data'!$A$188:$B$232,2,FALSE)*(P28/INT(P28)))),0)),0)</f>
        <v>0</v>
      </c>
      <c r="R28" s="15">
        <f>IF(E28="do konce roku 2023",Q28*'Podpůrná data'!$D$11,IF(E28="od roku 2024",Q28*'Podpůrná data'!$D$12,0))</f>
        <v>0</v>
      </c>
      <c r="S28" s="15">
        <f t="shared" si="0"/>
        <v>0</v>
      </c>
      <c r="T28" s="27">
        <f t="shared" si="6"/>
        <v>0</v>
      </c>
      <c r="U28" s="12" t="str">
        <f t="shared" si="1"/>
        <v/>
      </c>
      <c r="V28" s="25">
        <f t="shared" si="2"/>
        <v>0</v>
      </c>
      <c r="W28" s="25">
        <f t="shared" si="3"/>
        <v>0</v>
      </c>
      <c r="X28" s="25">
        <f t="shared" si="4"/>
        <v>0</v>
      </c>
    </row>
    <row r="29" spans="2:24" x14ac:dyDescent="0.3">
      <c r="B29" s="46" t="s">
        <v>25</v>
      </c>
      <c r="C29" s="313"/>
      <c r="D29" s="314"/>
      <c r="E29" s="57"/>
      <c r="F29" s="55"/>
      <c r="G29" s="55"/>
      <c r="H29" s="20"/>
      <c r="I29" s="21"/>
      <c r="J29" s="57"/>
      <c r="K29" s="260" t="str">
        <f>IF(J29="","",IF(E29="do konce roku 2023",VLOOKUP(J29,'Podpůrná data'!$A$17:$B$184,2,FALSE),IF(E29="od roku 2024",VLOOKUP(J29,'Podpůrná data'!$E$17:$F$184,2,FALSE),"")))</f>
        <v/>
      </c>
      <c r="L29" s="261">
        <f>IFERROR(ROUND(IF(ISBLANK(I29),0,IF(E29="do konce roku 2023",INT((K29*'Podpůrná data'!$B$11)+'Podpůrná data'!$C$11),IF(E29="od roku 2024",INT((K29*'Podpůrná data'!$B$12)+'Podpůrná data'!$C$12),0))),2),0)</f>
        <v>0</v>
      </c>
      <c r="M29" s="242">
        <f>IFERROR(INT(ROUND(I29,2)*(VLOOKUP(INT(H29),'Podpůrná data'!$A$188:$C$232,2,FALSE))*(H29/(INT(H29)))),0)</f>
        <v>0</v>
      </c>
      <c r="N29" s="15">
        <f t="shared" si="5"/>
        <v>0</v>
      </c>
      <c r="O29" s="49"/>
      <c r="P29" s="20"/>
      <c r="Q29" s="245">
        <f>IFERROR(INT(IF(O29="Ano",IF(P29&gt;H29,(ROUND(I29,2)*VLOOKUP(INT(H29),'Podpůrná data'!$A$188:$B$232,2,FALSE)*(H29/INT(H29))),(ROUND(I29,2)*VLOOKUP(INT(P29),'Podpůrná data'!$A$188:$B$232,2,FALSE)*(P29/INT(P29)))),0)),0)</f>
        <v>0</v>
      </c>
      <c r="R29" s="15">
        <f>IF(E29="do konce roku 2023",Q29*'Podpůrná data'!$D$11,IF(E29="od roku 2024",Q29*'Podpůrná data'!$D$12,0))</f>
        <v>0</v>
      </c>
      <c r="S29" s="15">
        <f t="shared" si="0"/>
        <v>0</v>
      </c>
      <c r="T29" s="27">
        <f t="shared" si="6"/>
        <v>0</v>
      </c>
      <c r="U29" s="12" t="str">
        <f t="shared" si="1"/>
        <v/>
      </c>
      <c r="V29" s="25">
        <f t="shared" si="2"/>
        <v>0</v>
      </c>
      <c r="W29" s="25">
        <f t="shared" si="3"/>
        <v>0</v>
      </c>
      <c r="X29" s="25">
        <f t="shared" si="4"/>
        <v>0</v>
      </c>
    </row>
    <row r="30" spans="2:24" x14ac:dyDescent="0.3">
      <c r="B30" s="46" t="s">
        <v>26</v>
      </c>
      <c r="C30" s="313"/>
      <c r="D30" s="314"/>
      <c r="E30" s="57"/>
      <c r="F30" s="55"/>
      <c r="G30" s="55"/>
      <c r="H30" s="20"/>
      <c r="I30" s="21"/>
      <c r="J30" s="57"/>
      <c r="K30" s="260" t="str">
        <f>IF(J30="","",IF(E30="do konce roku 2023",VLOOKUP(J30,'Podpůrná data'!$A$17:$B$184,2,FALSE),IF(E30="od roku 2024",VLOOKUP(J30,'Podpůrná data'!$E$17:$F$184,2,FALSE),"")))</f>
        <v/>
      </c>
      <c r="L30" s="261">
        <f>IFERROR(ROUND(IF(ISBLANK(I30),0,IF(E30="do konce roku 2023",INT((K30*'Podpůrná data'!$B$11)+'Podpůrná data'!$C$11),IF(E30="od roku 2024",INT((K30*'Podpůrná data'!$B$12)+'Podpůrná data'!$C$12),0))),2),0)</f>
        <v>0</v>
      </c>
      <c r="M30" s="242">
        <f>IFERROR(INT(ROUND(I30,2)*(VLOOKUP(INT(H30),'Podpůrná data'!$A$188:$C$232,2,FALSE))*(H30/(INT(H30)))),0)</f>
        <v>0</v>
      </c>
      <c r="N30" s="15">
        <f t="shared" si="5"/>
        <v>0</v>
      </c>
      <c r="O30" s="49"/>
      <c r="P30" s="20"/>
      <c r="Q30" s="245">
        <f>IFERROR(INT(IF(O30="Ano",IF(P30&gt;H30,(ROUND(I30,2)*VLOOKUP(INT(H30),'Podpůrná data'!$A$188:$B$232,2,FALSE)*(H30/INT(H30))),(ROUND(I30,2)*VLOOKUP(INT(P30),'Podpůrná data'!$A$188:$B$232,2,FALSE)*(P30/INT(P30)))),0)),0)</f>
        <v>0</v>
      </c>
      <c r="R30" s="15">
        <f>IF(E30="do konce roku 2023",Q30*'Podpůrná data'!$D$11,IF(E30="od roku 2024",Q30*'Podpůrná data'!$D$12,0))</f>
        <v>0</v>
      </c>
      <c r="S30" s="15">
        <f t="shared" si="0"/>
        <v>0</v>
      </c>
      <c r="T30" s="27">
        <f t="shared" si="6"/>
        <v>0</v>
      </c>
      <c r="U30" s="12" t="str">
        <f t="shared" si="1"/>
        <v/>
      </c>
      <c r="V30" s="25">
        <f t="shared" si="2"/>
        <v>0</v>
      </c>
      <c r="W30" s="25">
        <f t="shared" si="3"/>
        <v>0</v>
      </c>
      <c r="X30" s="25">
        <f t="shared" si="4"/>
        <v>0</v>
      </c>
    </row>
    <row r="31" spans="2:24" x14ac:dyDescent="0.3">
      <c r="B31" s="46" t="s">
        <v>27</v>
      </c>
      <c r="C31" s="313"/>
      <c r="D31" s="314"/>
      <c r="E31" s="57"/>
      <c r="F31" s="55"/>
      <c r="G31" s="55"/>
      <c r="H31" s="20"/>
      <c r="I31" s="21"/>
      <c r="J31" s="57"/>
      <c r="K31" s="260" t="str">
        <f>IF(J31="","",IF(E31="do konce roku 2023",VLOOKUP(J31,'Podpůrná data'!$A$17:$B$184,2,FALSE),IF(E31="od roku 2024",VLOOKUP(J31,'Podpůrná data'!$E$17:$F$184,2,FALSE),"")))</f>
        <v/>
      </c>
      <c r="L31" s="261">
        <f>IFERROR(ROUND(IF(ISBLANK(I31),0,IF(E31="do konce roku 2023",INT((K31*'Podpůrná data'!$B$11)+'Podpůrná data'!$C$11),IF(E31="od roku 2024",INT((K31*'Podpůrná data'!$B$12)+'Podpůrná data'!$C$12),0))),2),0)</f>
        <v>0</v>
      </c>
      <c r="M31" s="242">
        <f>IFERROR(INT(ROUND(I31,2)*(VLOOKUP(INT(H31),'Podpůrná data'!$A$188:$C$232,2,FALSE))*(H31/(INT(H31)))),0)</f>
        <v>0</v>
      </c>
      <c r="N31" s="15">
        <f t="shared" si="5"/>
        <v>0</v>
      </c>
      <c r="O31" s="49"/>
      <c r="P31" s="20"/>
      <c r="Q31" s="245">
        <f>IFERROR(INT(IF(O31="Ano",IF(P31&gt;H31,(ROUND(I31,2)*VLOOKUP(INT(H31),'Podpůrná data'!$A$188:$B$232,2,FALSE)*(H31/INT(H31))),(ROUND(I31,2)*VLOOKUP(INT(P31),'Podpůrná data'!$A$188:$B$232,2,FALSE)*(P31/INT(P31)))),0)),0)</f>
        <v>0</v>
      </c>
      <c r="R31" s="15">
        <f>IF(E31="do konce roku 2023",Q31*'Podpůrná data'!$D$11,IF(E31="od roku 2024",Q31*'Podpůrná data'!$D$12,0))</f>
        <v>0</v>
      </c>
      <c r="S31" s="15">
        <f t="shared" si="0"/>
        <v>0</v>
      </c>
      <c r="T31" s="27">
        <f t="shared" si="6"/>
        <v>0</v>
      </c>
      <c r="U31" s="12" t="str">
        <f t="shared" si="1"/>
        <v/>
      </c>
      <c r="V31" s="25">
        <f t="shared" si="2"/>
        <v>0</v>
      </c>
      <c r="W31" s="25">
        <f t="shared" si="3"/>
        <v>0</v>
      </c>
      <c r="X31" s="25">
        <f t="shared" si="4"/>
        <v>0</v>
      </c>
    </row>
    <row r="32" spans="2:24" x14ac:dyDescent="0.3">
      <c r="B32" s="46" t="s">
        <v>28</v>
      </c>
      <c r="C32" s="313"/>
      <c r="D32" s="314"/>
      <c r="E32" s="57"/>
      <c r="F32" s="55"/>
      <c r="G32" s="55"/>
      <c r="H32" s="20"/>
      <c r="I32" s="21"/>
      <c r="J32" s="57"/>
      <c r="K32" s="260" t="str">
        <f>IF(J32="","",IF(E32="do konce roku 2023",VLOOKUP(J32,'Podpůrná data'!$A$17:$B$184,2,FALSE),IF(E32="od roku 2024",VLOOKUP(J32,'Podpůrná data'!$E$17:$F$184,2,FALSE),"")))</f>
        <v/>
      </c>
      <c r="L32" s="261">
        <f>IFERROR(ROUND(IF(ISBLANK(I32),0,IF(E32="do konce roku 2023",INT((K32*'Podpůrná data'!$B$11)+'Podpůrná data'!$C$11),IF(E32="od roku 2024",INT((K32*'Podpůrná data'!$B$12)+'Podpůrná data'!$C$12),0))),2),0)</f>
        <v>0</v>
      </c>
      <c r="M32" s="242">
        <f>IFERROR(INT(ROUND(I32,2)*(VLOOKUP(INT(H32),'Podpůrná data'!$A$188:$C$232,2,FALSE))*(H32/(INT(H32)))),0)</f>
        <v>0</v>
      </c>
      <c r="N32" s="15">
        <f t="shared" si="5"/>
        <v>0</v>
      </c>
      <c r="O32" s="49"/>
      <c r="P32" s="20"/>
      <c r="Q32" s="245">
        <f>IFERROR(INT(IF(O32="Ano",IF(P32&gt;H32,(ROUND(I32,2)*VLOOKUP(INT(H32),'Podpůrná data'!$A$188:$B$232,2,FALSE)*(H32/INT(H32))),(ROUND(I32,2)*VLOOKUP(INT(P32),'Podpůrná data'!$A$188:$B$232,2,FALSE)*(P32/INT(P32)))),0)),0)</f>
        <v>0</v>
      </c>
      <c r="R32" s="15">
        <f>IF(E32="do konce roku 2023",Q32*'Podpůrná data'!$D$11,IF(E32="od roku 2024",Q32*'Podpůrná data'!$D$12,0))</f>
        <v>0</v>
      </c>
      <c r="S32" s="15">
        <f t="shared" si="0"/>
        <v>0</v>
      </c>
      <c r="T32" s="27">
        <f t="shared" si="6"/>
        <v>0</v>
      </c>
      <c r="U32" s="12" t="str">
        <f t="shared" si="1"/>
        <v/>
      </c>
      <c r="V32" s="25">
        <f t="shared" si="2"/>
        <v>0</v>
      </c>
      <c r="W32" s="25">
        <f t="shared" si="3"/>
        <v>0</v>
      </c>
      <c r="X32" s="25">
        <f t="shared" si="4"/>
        <v>0</v>
      </c>
    </row>
    <row r="33" spans="2:24" x14ac:dyDescent="0.3">
      <c r="B33" s="46" t="s">
        <v>29</v>
      </c>
      <c r="C33" s="313"/>
      <c r="D33" s="314"/>
      <c r="E33" s="57"/>
      <c r="F33" s="55"/>
      <c r="G33" s="55"/>
      <c r="H33" s="20"/>
      <c r="I33" s="21"/>
      <c r="J33" s="57"/>
      <c r="K33" s="260" t="str">
        <f>IF(J33="","",IF(E33="do konce roku 2023",VLOOKUP(J33,'Podpůrná data'!$A$17:$B$184,2,FALSE),IF(E33="od roku 2024",VLOOKUP(J33,'Podpůrná data'!$E$17:$F$184,2,FALSE),"")))</f>
        <v/>
      </c>
      <c r="L33" s="261">
        <f>IFERROR(ROUND(IF(ISBLANK(I33),0,IF(E33="do konce roku 2023",INT((K33*'Podpůrná data'!$B$11)+'Podpůrná data'!$C$11),IF(E33="od roku 2024",INT((K33*'Podpůrná data'!$B$12)+'Podpůrná data'!$C$12),0))),2),0)</f>
        <v>0</v>
      </c>
      <c r="M33" s="242">
        <f>IFERROR(INT(ROUND(I33,2)*(VLOOKUP(INT(H33),'Podpůrná data'!$A$188:$C$232,2,FALSE))*(H33/(INT(H33)))),0)</f>
        <v>0</v>
      </c>
      <c r="N33" s="15">
        <f t="shared" si="5"/>
        <v>0</v>
      </c>
      <c r="O33" s="49"/>
      <c r="P33" s="20"/>
      <c r="Q33" s="245">
        <f>IFERROR(INT(IF(O33="Ano",IF(P33&gt;H33,(ROUND(I33,2)*VLOOKUP(INT(H33),'Podpůrná data'!$A$188:$B$232,2,FALSE)*(H33/INT(H33))),(ROUND(I33,2)*VLOOKUP(INT(P33),'Podpůrná data'!$A$188:$B$232,2,FALSE)*(P33/INT(P33)))),0)),0)</f>
        <v>0</v>
      </c>
      <c r="R33" s="15">
        <f>IF(E33="do konce roku 2023",Q33*'Podpůrná data'!$D$11,IF(E33="od roku 2024",Q33*'Podpůrná data'!$D$12,0))</f>
        <v>0</v>
      </c>
      <c r="S33" s="15">
        <f t="shared" si="0"/>
        <v>0</v>
      </c>
      <c r="T33" s="27">
        <f t="shared" si="6"/>
        <v>0</v>
      </c>
      <c r="U33" s="12" t="str">
        <f t="shared" si="1"/>
        <v/>
      </c>
      <c r="V33" s="25">
        <f t="shared" si="2"/>
        <v>0</v>
      </c>
      <c r="W33" s="25">
        <f t="shared" si="3"/>
        <v>0</v>
      </c>
      <c r="X33" s="25">
        <f t="shared" si="4"/>
        <v>0</v>
      </c>
    </row>
    <row r="34" spans="2:24" x14ac:dyDescent="0.3">
      <c r="B34" s="46" t="s">
        <v>30</v>
      </c>
      <c r="C34" s="313"/>
      <c r="D34" s="314"/>
      <c r="E34" s="57"/>
      <c r="F34" s="55"/>
      <c r="G34" s="55"/>
      <c r="H34" s="20"/>
      <c r="I34" s="21"/>
      <c r="J34" s="57"/>
      <c r="K34" s="260" t="str">
        <f>IF(J34="","",IF(E34="do konce roku 2023",VLOOKUP(J34,'Podpůrná data'!$A$17:$B$184,2,FALSE),IF(E34="od roku 2024",VLOOKUP(J34,'Podpůrná data'!$E$17:$F$184,2,FALSE),"")))</f>
        <v/>
      </c>
      <c r="L34" s="261">
        <f>IFERROR(ROUND(IF(ISBLANK(I34),0,IF(E34="do konce roku 2023",INT((K34*'Podpůrná data'!$B$11)+'Podpůrná data'!$C$11),IF(E34="od roku 2024",INT((K34*'Podpůrná data'!$B$12)+'Podpůrná data'!$C$12),0))),2),0)</f>
        <v>0</v>
      </c>
      <c r="M34" s="242">
        <f>IFERROR(INT(ROUND(I34,2)*(VLOOKUP(INT(H34),'Podpůrná data'!$A$188:$C$232,2,FALSE))*(H34/(INT(H34)))),0)</f>
        <v>0</v>
      </c>
      <c r="N34" s="15">
        <f t="shared" si="5"/>
        <v>0</v>
      </c>
      <c r="O34" s="49"/>
      <c r="P34" s="20"/>
      <c r="Q34" s="245">
        <f>IFERROR(INT(IF(O34="Ano",IF(P34&gt;H34,(ROUND(I34,2)*VLOOKUP(INT(H34),'Podpůrná data'!$A$188:$B$232,2,FALSE)*(H34/INT(H34))),(ROUND(I34,2)*VLOOKUP(INT(P34),'Podpůrná data'!$A$188:$B$232,2,FALSE)*(P34/INT(P34)))),0)),0)</f>
        <v>0</v>
      </c>
      <c r="R34" s="15">
        <f>IF(E34="do konce roku 2023",Q34*'Podpůrná data'!$D$11,IF(E34="od roku 2024",Q34*'Podpůrná data'!$D$12,0))</f>
        <v>0</v>
      </c>
      <c r="S34" s="15">
        <f t="shared" si="0"/>
        <v>0</v>
      </c>
      <c r="T34" s="27">
        <f t="shared" si="6"/>
        <v>0</v>
      </c>
      <c r="U34" s="12" t="str">
        <f t="shared" si="1"/>
        <v/>
      </c>
      <c r="V34" s="25">
        <f t="shared" si="2"/>
        <v>0</v>
      </c>
      <c r="W34" s="25">
        <f t="shared" si="3"/>
        <v>0</v>
      </c>
      <c r="X34" s="25">
        <f t="shared" si="4"/>
        <v>0</v>
      </c>
    </row>
    <row r="35" spans="2:24" x14ac:dyDescent="0.3">
      <c r="B35" s="46" t="s">
        <v>31</v>
      </c>
      <c r="C35" s="313"/>
      <c r="D35" s="314"/>
      <c r="E35" s="57"/>
      <c r="F35" s="55"/>
      <c r="G35" s="55"/>
      <c r="H35" s="20"/>
      <c r="I35" s="21"/>
      <c r="J35" s="57"/>
      <c r="K35" s="260" t="str">
        <f>IF(J35="","",IF(E35="do konce roku 2023",VLOOKUP(J35,'Podpůrná data'!$A$17:$B$184,2,FALSE),IF(E35="od roku 2024",VLOOKUP(J35,'Podpůrná data'!$E$17:$F$184,2,FALSE),"")))</f>
        <v/>
      </c>
      <c r="L35" s="261">
        <f>IFERROR(ROUND(IF(ISBLANK(I35),0,IF(E35="do konce roku 2023",INT((K35*'Podpůrná data'!$B$11)+'Podpůrná data'!$C$11),IF(E35="od roku 2024",INT((K35*'Podpůrná data'!$B$12)+'Podpůrná data'!$C$12),0))),2),0)</f>
        <v>0</v>
      </c>
      <c r="M35" s="242">
        <f>IFERROR(INT(ROUND(I35,2)*(VLOOKUP(INT(H35),'Podpůrná data'!$A$188:$C$232,2,FALSE))*(H35/(INT(H35)))),0)</f>
        <v>0</v>
      </c>
      <c r="N35" s="15">
        <f t="shared" si="5"/>
        <v>0</v>
      </c>
      <c r="O35" s="49"/>
      <c r="P35" s="20"/>
      <c r="Q35" s="245">
        <f>IFERROR(INT(IF(O35="Ano",IF(P35&gt;H35,(ROUND(I35,2)*VLOOKUP(INT(H35),'Podpůrná data'!$A$188:$B$232,2,FALSE)*(H35/INT(H35))),(ROUND(I35,2)*VLOOKUP(INT(P35),'Podpůrná data'!$A$188:$B$232,2,FALSE)*(P35/INT(P35)))),0)),0)</f>
        <v>0</v>
      </c>
      <c r="R35" s="15">
        <f>IF(E35="do konce roku 2023",Q35*'Podpůrná data'!$D$11,IF(E35="od roku 2024",Q35*'Podpůrná data'!$D$12,0))</f>
        <v>0</v>
      </c>
      <c r="S35" s="15">
        <f t="shared" si="0"/>
        <v>0</v>
      </c>
      <c r="T35" s="27">
        <f t="shared" si="6"/>
        <v>0</v>
      </c>
      <c r="U35" s="12" t="str">
        <f t="shared" si="1"/>
        <v/>
      </c>
      <c r="V35" s="25">
        <f t="shared" si="2"/>
        <v>0</v>
      </c>
      <c r="W35" s="25">
        <f t="shared" si="3"/>
        <v>0</v>
      </c>
      <c r="X35" s="25">
        <f t="shared" si="4"/>
        <v>0</v>
      </c>
    </row>
    <row r="36" spans="2:24" x14ac:dyDescent="0.3">
      <c r="B36" s="46" t="s">
        <v>32</v>
      </c>
      <c r="C36" s="313"/>
      <c r="D36" s="314"/>
      <c r="E36" s="57"/>
      <c r="F36" s="55"/>
      <c r="G36" s="55"/>
      <c r="H36" s="20"/>
      <c r="I36" s="21"/>
      <c r="J36" s="57"/>
      <c r="K36" s="260" t="str">
        <f>IF(J36="","",IF(E36="do konce roku 2023",VLOOKUP(J36,'Podpůrná data'!$A$17:$B$184,2,FALSE),IF(E36="od roku 2024",VLOOKUP(J36,'Podpůrná data'!$E$17:$F$184,2,FALSE),"")))</f>
        <v/>
      </c>
      <c r="L36" s="261">
        <f>IFERROR(ROUND(IF(ISBLANK(I36),0,IF(E36="do konce roku 2023",INT((K36*'Podpůrná data'!$B$11)+'Podpůrná data'!$C$11),IF(E36="od roku 2024",INT((K36*'Podpůrná data'!$B$12)+'Podpůrná data'!$C$12),0))),2),0)</f>
        <v>0</v>
      </c>
      <c r="M36" s="242">
        <f>IFERROR(INT(ROUND(I36,2)*(VLOOKUP(INT(H36),'Podpůrná data'!$A$188:$C$232,2,FALSE))*(H36/(INT(H36)))),0)</f>
        <v>0</v>
      </c>
      <c r="N36" s="15">
        <f t="shared" si="5"/>
        <v>0</v>
      </c>
      <c r="O36" s="49"/>
      <c r="P36" s="20"/>
      <c r="Q36" s="245">
        <f>IFERROR(INT(IF(O36="Ano",IF(P36&gt;H36,(ROUND(I36,2)*VLOOKUP(INT(H36),'Podpůrná data'!$A$188:$B$232,2,FALSE)*(H36/INT(H36))),(ROUND(I36,2)*VLOOKUP(INT(P36),'Podpůrná data'!$A$188:$B$232,2,FALSE)*(P36/INT(P36)))),0)),0)</f>
        <v>0</v>
      </c>
      <c r="R36" s="15">
        <f>IF(E36="do konce roku 2023",Q36*'Podpůrná data'!$D$11,IF(E36="od roku 2024",Q36*'Podpůrná data'!$D$12,0))</f>
        <v>0</v>
      </c>
      <c r="S36" s="15">
        <f t="shared" si="0"/>
        <v>0</v>
      </c>
      <c r="T36" s="27">
        <f t="shared" si="6"/>
        <v>0</v>
      </c>
      <c r="U36" s="12" t="str">
        <f t="shared" si="1"/>
        <v/>
      </c>
      <c r="V36" s="25">
        <f t="shared" si="2"/>
        <v>0</v>
      </c>
      <c r="W36" s="25">
        <f t="shared" si="3"/>
        <v>0</v>
      </c>
      <c r="X36" s="25">
        <f t="shared" si="4"/>
        <v>0</v>
      </c>
    </row>
    <row r="37" spans="2:24" x14ac:dyDescent="0.3">
      <c r="B37" s="46" t="s">
        <v>33</v>
      </c>
      <c r="C37" s="313"/>
      <c r="D37" s="314"/>
      <c r="E37" s="57"/>
      <c r="F37" s="55"/>
      <c r="G37" s="55"/>
      <c r="H37" s="20"/>
      <c r="I37" s="21"/>
      <c r="J37" s="57"/>
      <c r="K37" s="260" t="str">
        <f>IF(J37="","",IF(E37="do konce roku 2023",VLOOKUP(J37,'Podpůrná data'!$A$17:$B$184,2,FALSE),IF(E37="od roku 2024",VLOOKUP(J37,'Podpůrná data'!$E$17:$F$184,2,FALSE),"")))</f>
        <v/>
      </c>
      <c r="L37" s="261">
        <f>IFERROR(ROUND(IF(ISBLANK(I37),0,IF(E37="do konce roku 2023",INT((K37*'Podpůrná data'!$B$11)+'Podpůrná data'!$C$11),IF(E37="od roku 2024",INT((K37*'Podpůrná data'!$B$12)+'Podpůrná data'!$C$12),0))),2),0)</f>
        <v>0</v>
      </c>
      <c r="M37" s="242">
        <f>IFERROR(INT(ROUND(I37,2)*(VLOOKUP(INT(H37),'Podpůrná data'!$A$188:$C$232,2,FALSE))*(H37/(INT(H37)))),0)</f>
        <v>0</v>
      </c>
      <c r="N37" s="15">
        <f t="shared" si="5"/>
        <v>0</v>
      </c>
      <c r="O37" s="49"/>
      <c r="P37" s="20"/>
      <c r="Q37" s="245">
        <f>IFERROR(INT(IF(O37="Ano",IF(P37&gt;H37,(ROUND(I37,2)*VLOOKUP(INT(H37),'Podpůrná data'!$A$188:$B$232,2,FALSE)*(H37/INT(H37))),(ROUND(I37,2)*VLOOKUP(INT(P37),'Podpůrná data'!$A$188:$B$232,2,FALSE)*(P37/INT(P37)))),0)),0)</f>
        <v>0</v>
      </c>
      <c r="R37" s="15">
        <f>IF(E37="do konce roku 2023",Q37*'Podpůrná data'!$D$11,IF(E37="od roku 2024",Q37*'Podpůrná data'!$D$12,0))</f>
        <v>0</v>
      </c>
      <c r="S37" s="15">
        <f t="shared" si="0"/>
        <v>0</v>
      </c>
      <c r="T37" s="27">
        <f t="shared" si="6"/>
        <v>0</v>
      </c>
      <c r="U37" s="12" t="str">
        <f t="shared" si="1"/>
        <v/>
      </c>
      <c r="V37" s="25">
        <f t="shared" si="2"/>
        <v>0</v>
      </c>
      <c r="W37" s="25">
        <f t="shared" si="3"/>
        <v>0</v>
      </c>
      <c r="X37" s="25">
        <f t="shared" si="4"/>
        <v>0</v>
      </c>
    </row>
    <row r="38" spans="2:24" x14ac:dyDescent="0.3">
      <c r="B38" s="46" t="s">
        <v>34</v>
      </c>
      <c r="C38" s="313"/>
      <c r="D38" s="314"/>
      <c r="E38" s="57"/>
      <c r="F38" s="55"/>
      <c r="G38" s="55"/>
      <c r="H38" s="20"/>
      <c r="I38" s="21"/>
      <c r="J38" s="57"/>
      <c r="K38" s="260" t="str">
        <f>IF(J38="","",IF(E38="do konce roku 2023",VLOOKUP(J38,'Podpůrná data'!$A$17:$B$184,2,FALSE),IF(E38="od roku 2024",VLOOKUP(J38,'Podpůrná data'!$E$17:$F$184,2,FALSE),"")))</f>
        <v/>
      </c>
      <c r="L38" s="261">
        <f>IFERROR(ROUND(IF(ISBLANK(I38),0,IF(E38="do konce roku 2023",INT((K38*'Podpůrná data'!$B$11)+'Podpůrná data'!$C$11),IF(E38="od roku 2024",INT((K38*'Podpůrná data'!$B$12)+'Podpůrná data'!$C$12),0))),2),0)</f>
        <v>0</v>
      </c>
      <c r="M38" s="242">
        <f>IFERROR(INT(ROUND(I38,2)*(VLOOKUP(INT(H38),'Podpůrná data'!$A$188:$C$232,2,FALSE))*(H38/(INT(H38)))),0)</f>
        <v>0</v>
      </c>
      <c r="N38" s="15">
        <f t="shared" si="5"/>
        <v>0</v>
      </c>
      <c r="O38" s="49"/>
      <c r="P38" s="20"/>
      <c r="Q38" s="245">
        <f>IFERROR(INT(IF(O38="Ano",IF(P38&gt;H38,(ROUND(I38,2)*VLOOKUP(INT(H38),'Podpůrná data'!$A$188:$B$232,2,FALSE)*(H38/INT(H38))),(ROUND(I38,2)*VLOOKUP(INT(P38),'Podpůrná data'!$A$188:$B$232,2,FALSE)*(P38/INT(P38)))),0)),0)</f>
        <v>0</v>
      </c>
      <c r="R38" s="15">
        <f>IF(E38="do konce roku 2023",Q38*'Podpůrná data'!$D$11,IF(E38="od roku 2024",Q38*'Podpůrná data'!$D$12,0))</f>
        <v>0</v>
      </c>
      <c r="S38" s="15">
        <f t="shared" si="0"/>
        <v>0</v>
      </c>
      <c r="T38" s="27">
        <f t="shared" si="6"/>
        <v>0</v>
      </c>
      <c r="U38" s="12" t="str">
        <f t="shared" si="1"/>
        <v/>
      </c>
      <c r="V38" s="25">
        <f t="shared" si="2"/>
        <v>0</v>
      </c>
      <c r="W38" s="25">
        <f t="shared" si="3"/>
        <v>0</v>
      </c>
      <c r="X38" s="25">
        <f t="shared" si="4"/>
        <v>0</v>
      </c>
    </row>
    <row r="39" spans="2:24" x14ac:dyDescent="0.3">
      <c r="B39" s="46" t="s">
        <v>35</v>
      </c>
      <c r="C39" s="313"/>
      <c r="D39" s="314"/>
      <c r="E39" s="57"/>
      <c r="F39" s="55"/>
      <c r="G39" s="55"/>
      <c r="H39" s="20"/>
      <c r="I39" s="21"/>
      <c r="J39" s="57"/>
      <c r="K39" s="260" t="str">
        <f>IF(J39="","",IF(E39="do konce roku 2023",VLOOKUP(J39,'Podpůrná data'!$A$17:$B$184,2,FALSE),IF(E39="od roku 2024",VLOOKUP(J39,'Podpůrná data'!$E$17:$F$184,2,FALSE),"")))</f>
        <v/>
      </c>
      <c r="L39" s="261">
        <f>IFERROR(ROUND(IF(ISBLANK(I39),0,IF(E39="do konce roku 2023",INT((K39*'Podpůrná data'!$B$11)+'Podpůrná data'!$C$11),IF(E39="od roku 2024",INT((K39*'Podpůrná data'!$B$12)+'Podpůrná data'!$C$12),0))),2),0)</f>
        <v>0</v>
      </c>
      <c r="M39" s="242">
        <f>IFERROR(INT(ROUND(I39,2)*(VLOOKUP(INT(H39),'Podpůrná data'!$A$188:$C$232,2,FALSE))*(H39/(INT(H39)))),0)</f>
        <v>0</v>
      </c>
      <c r="N39" s="15">
        <f t="shared" si="5"/>
        <v>0</v>
      </c>
      <c r="O39" s="49"/>
      <c r="P39" s="20"/>
      <c r="Q39" s="245">
        <f>IFERROR(INT(IF(O39="Ano",IF(P39&gt;H39,(ROUND(I39,2)*VLOOKUP(INT(H39),'Podpůrná data'!$A$188:$B$232,2,FALSE)*(H39/INT(H39))),(ROUND(I39,2)*VLOOKUP(INT(P39),'Podpůrná data'!$A$188:$B$232,2,FALSE)*(P39/INT(P39)))),0)),0)</f>
        <v>0</v>
      </c>
      <c r="R39" s="15">
        <f>IF(E39="do konce roku 2023",Q39*'Podpůrná data'!$D$11,IF(E39="od roku 2024",Q39*'Podpůrná data'!$D$12,0))</f>
        <v>0</v>
      </c>
      <c r="S39" s="15">
        <f t="shared" si="0"/>
        <v>0</v>
      </c>
      <c r="T39" s="27">
        <f t="shared" si="6"/>
        <v>0</v>
      </c>
      <c r="U39" s="12" t="str">
        <f t="shared" si="1"/>
        <v/>
      </c>
      <c r="V39" s="25">
        <f t="shared" si="2"/>
        <v>0</v>
      </c>
      <c r="W39" s="25">
        <f t="shared" si="3"/>
        <v>0</v>
      </c>
      <c r="X39" s="25">
        <f t="shared" si="4"/>
        <v>0</v>
      </c>
    </row>
    <row r="40" spans="2:24" x14ac:dyDescent="0.3">
      <c r="B40" s="46" t="s">
        <v>36</v>
      </c>
      <c r="C40" s="313"/>
      <c r="D40" s="314"/>
      <c r="E40" s="57"/>
      <c r="F40" s="55"/>
      <c r="G40" s="55"/>
      <c r="H40" s="20"/>
      <c r="I40" s="21"/>
      <c r="J40" s="57"/>
      <c r="K40" s="260" t="str">
        <f>IF(J40="","",IF(E40="do konce roku 2023",VLOOKUP(J40,'Podpůrná data'!$A$17:$B$184,2,FALSE),IF(E40="od roku 2024",VLOOKUP(J40,'Podpůrná data'!$E$17:$F$184,2,FALSE),"")))</f>
        <v/>
      </c>
      <c r="L40" s="261">
        <f>IFERROR(ROUND(IF(ISBLANK(I40),0,IF(E40="do konce roku 2023",INT((K40*'Podpůrná data'!$B$11)+'Podpůrná data'!$C$11),IF(E40="od roku 2024",INT((K40*'Podpůrná data'!$B$12)+'Podpůrná data'!$C$12),0))),2),0)</f>
        <v>0</v>
      </c>
      <c r="M40" s="242">
        <f>IFERROR(INT(ROUND(I40,2)*(VLOOKUP(INT(H40),'Podpůrná data'!$A$188:$C$232,2,FALSE))*(H40/(INT(H40)))),0)</f>
        <v>0</v>
      </c>
      <c r="N40" s="15">
        <f t="shared" si="5"/>
        <v>0</v>
      </c>
      <c r="O40" s="49"/>
      <c r="P40" s="20"/>
      <c r="Q40" s="245">
        <f>IFERROR(INT(IF(O40="Ano",IF(P40&gt;H40,(ROUND(I40,2)*VLOOKUP(INT(H40),'Podpůrná data'!$A$188:$B$232,2,FALSE)*(H40/INT(H40))),(ROUND(I40,2)*VLOOKUP(INT(P40),'Podpůrná data'!$A$188:$B$232,2,FALSE)*(P40/INT(P40)))),0)),0)</f>
        <v>0</v>
      </c>
      <c r="R40" s="15">
        <f>IF(E40="do konce roku 2023",Q40*'Podpůrná data'!$D$11,IF(E40="od roku 2024",Q40*'Podpůrná data'!$D$12,0))</f>
        <v>0</v>
      </c>
      <c r="S40" s="15">
        <f t="shared" si="0"/>
        <v>0</v>
      </c>
      <c r="T40" s="27">
        <f t="shared" si="6"/>
        <v>0</v>
      </c>
      <c r="U40" s="12" t="str">
        <f t="shared" si="1"/>
        <v/>
      </c>
      <c r="V40" s="25">
        <f t="shared" si="2"/>
        <v>0</v>
      </c>
      <c r="W40" s="25">
        <f t="shared" si="3"/>
        <v>0</v>
      </c>
      <c r="X40" s="25">
        <f t="shared" si="4"/>
        <v>0</v>
      </c>
    </row>
    <row r="41" spans="2:24" x14ac:dyDescent="0.3">
      <c r="B41" s="46" t="s">
        <v>37</v>
      </c>
      <c r="C41" s="313"/>
      <c r="D41" s="314"/>
      <c r="E41" s="57"/>
      <c r="F41" s="55"/>
      <c r="G41" s="55"/>
      <c r="H41" s="20"/>
      <c r="I41" s="21"/>
      <c r="J41" s="57"/>
      <c r="K41" s="260" t="str">
        <f>IF(J41="","",IF(E41="do konce roku 2023",VLOOKUP(J41,'Podpůrná data'!$A$17:$B$184,2,FALSE),IF(E41="od roku 2024",VLOOKUP(J41,'Podpůrná data'!$E$17:$F$184,2,FALSE),"")))</f>
        <v/>
      </c>
      <c r="L41" s="261">
        <f>IFERROR(ROUND(IF(ISBLANK(I41),0,IF(E41="do konce roku 2023",INT((K41*'Podpůrná data'!$B$11)+'Podpůrná data'!$C$11),IF(E41="od roku 2024",INT((K41*'Podpůrná data'!$B$12)+'Podpůrná data'!$C$12),0))),2),0)</f>
        <v>0</v>
      </c>
      <c r="M41" s="242">
        <f>IFERROR(INT(ROUND(I41,2)*(VLOOKUP(INT(H41),'Podpůrná data'!$A$188:$C$232,2,FALSE))*(H41/(INT(H41)))),0)</f>
        <v>0</v>
      </c>
      <c r="N41" s="15">
        <f t="shared" si="5"/>
        <v>0</v>
      </c>
      <c r="O41" s="49"/>
      <c r="P41" s="20"/>
      <c r="Q41" s="245">
        <f>IFERROR(INT(IF(O41="Ano",IF(P41&gt;H41,(ROUND(I41,2)*VLOOKUP(INT(H41),'Podpůrná data'!$A$188:$B$232,2,FALSE)*(H41/INT(H41))),(ROUND(I41,2)*VLOOKUP(INT(P41),'Podpůrná data'!$A$188:$B$232,2,FALSE)*(P41/INT(P41)))),0)),0)</f>
        <v>0</v>
      </c>
      <c r="R41" s="15">
        <f>IF(E41="do konce roku 2023",Q41*'Podpůrná data'!$D$11,IF(E41="od roku 2024",Q41*'Podpůrná data'!$D$12,0))</f>
        <v>0</v>
      </c>
      <c r="S41" s="15">
        <f t="shared" si="0"/>
        <v>0</v>
      </c>
      <c r="T41" s="27">
        <f t="shared" si="6"/>
        <v>0</v>
      </c>
      <c r="U41" s="12" t="str">
        <f t="shared" si="1"/>
        <v/>
      </c>
      <c r="V41" s="25">
        <f t="shared" si="2"/>
        <v>0</v>
      </c>
      <c r="W41" s="25">
        <f t="shared" si="3"/>
        <v>0</v>
      </c>
      <c r="X41" s="25">
        <f t="shared" si="4"/>
        <v>0</v>
      </c>
    </row>
    <row r="42" spans="2:24" x14ac:dyDescent="0.3">
      <c r="B42" s="46" t="s">
        <v>38</v>
      </c>
      <c r="C42" s="313"/>
      <c r="D42" s="314"/>
      <c r="E42" s="57"/>
      <c r="F42" s="55"/>
      <c r="G42" s="55"/>
      <c r="H42" s="20"/>
      <c r="I42" s="21"/>
      <c r="J42" s="57"/>
      <c r="K42" s="260" t="str">
        <f>IF(J42="","",IF(E42="do konce roku 2023",VLOOKUP(J42,'Podpůrná data'!$A$17:$B$184,2,FALSE),IF(E42="od roku 2024",VLOOKUP(J42,'Podpůrná data'!$E$17:$F$184,2,FALSE),"")))</f>
        <v/>
      </c>
      <c r="L42" s="261">
        <f>IFERROR(ROUND(IF(ISBLANK(I42),0,IF(E42="do konce roku 2023",INT((K42*'Podpůrná data'!$B$11)+'Podpůrná data'!$C$11),IF(E42="od roku 2024",INT((K42*'Podpůrná data'!$B$12)+'Podpůrná data'!$C$12),0))),2),0)</f>
        <v>0</v>
      </c>
      <c r="M42" s="242">
        <f>IFERROR(INT(ROUND(I42,2)*(VLOOKUP(INT(H42),'Podpůrná data'!$A$188:$C$232,2,FALSE))*(H42/(INT(H42)))),0)</f>
        <v>0</v>
      </c>
      <c r="N42" s="15">
        <f t="shared" si="5"/>
        <v>0</v>
      </c>
      <c r="O42" s="49"/>
      <c r="P42" s="20"/>
      <c r="Q42" s="245">
        <f>IFERROR(INT(IF(O42="Ano",IF(P42&gt;H42,(ROUND(I42,2)*VLOOKUP(INT(H42),'Podpůrná data'!$A$188:$B$232,2,FALSE)*(H42/INT(H42))),(ROUND(I42,2)*VLOOKUP(INT(P42),'Podpůrná data'!$A$188:$B$232,2,FALSE)*(P42/INT(P42)))),0)),0)</f>
        <v>0</v>
      </c>
      <c r="R42" s="15">
        <f>IF(E42="do konce roku 2023",Q42*'Podpůrná data'!$D$11,IF(E42="od roku 2024",Q42*'Podpůrná data'!$D$12,0))</f>
        <v>0</v>
      </c>
      <c r="S42" s="15">
        <f t="shared" si="0"/>
        <v>0</v>
      </c>
      <c r="T42" s="27">
        <f t="shared" si="6"/>
        <v>0</v>
      </c>
      <c r="U42" s="12" t="str">
        <f t="shared" si="1"/>
        <v/>
      </c>
      <c r="V42" s="25">
        <f t="shared" si="2"/>
        <v>0</v>
      </c>
      <c r="W42" s="25">
        <f t="shared" si="3"/>
        <v>0</v>
      </c>
      <c r="X42" s="25">
        <f t="shared" si="4"/>
        <v>0</v>
      </c>
    </row>
    <row r="43" spans="2:24" x14ac:dyDescent="0.3">
      <c r="B43" s="46" t="s">
        <v>39</v>
      </c>
      <c r="C43" s="313"/>
      <c r="D43" s="314"/>
      <c r="E43" s="57"/>
      <c r="F43" s="55"/>
      <c r="G43" s="55"/>
      <c r="H43" s="20"/>
      <c r="I43" s="21"/>
      <c r="J43" s="57"/>
      <c r="K43" s="260" t="str">
        <f>IF(J43="","",IF(E43="do konce roku 2023",VLOOKUP(J43,'Podpůrná data'!$A$17:$B$184,2,FALSE),IF(E43="od roku 2024",VLOOKUP(J43,'Podpůrná data'!$E$17:$F$184,2,FALSE),"")))</f>
        <v/>
      </c>
      <c r="L43" s="261">
        <f>IFERROR(ROUND(IF(ISBLANK(I43),0,IF(E43="do konce roku 2023",INT((K43*'Podpůrná data'!$B$11)+'Podpůrná data'!$C$11),IF(E43="od roku 2024",INT((K43*'Podpůrná data'!$B$12)+'Podpůrná data'!$C$12),0))),2),0)</f>
        <v>0</v>
      </c>
      <c r="M43" s="242">
        <f>IFERROR(INT(ROUND(I43,2)*(VLOOKUP(INT(H43),'Podpůrná data'!$A$188:$C$232,2,FALSE))*(H43/(INT(H43)))),0)</f>
        <v>0</v>
      </c>
      <c r="N43" s="15">
        <f t="shared" si="5"/>
        <v>0</v>
      </c>
      <c r="O43" s="49"/>
      <c r="P43" s="20"/>
      <c r="Q43" s="245">
        <f>IFERROR(INT(IF(O43="Ano",IF(P43&gt;H43,(ROUND(I43,2)*VLOOKUP(INT(H43),'Podpůrná data'!$A$188:$B$232,2,FALSE)*(H43/INT(H43))),(ROUND(I43,2)*VLOOKUP(INT(P43),'Podpůrná data'!$A$188:$B$232,2,FALSE)*(P43/INT(P43)))),0)),0)</f>
        <v>0</v>
      </c>
      <c r="R43" s="15">
        <f>IF(E43="do konce roku 2023",Q43*'Podpůrná data'!$D$11,IF(E43="od roku 2024",Q43*'Podpůrná data'!$D$12,0))</f>
        <v>0</v>
      </c>
      <c r="S43" s="15">
        <f t="shared" si="0"/>
        <v>0</v>
      </c>
      <c r="T43" s="27">
        <f t="shared" si="6"/>
        <v>0</v>
      </c>
      <c r="U43" s="12" t="str">
        <f t="shared" si="1"/>
        <v/>
      </c>
      <c r="V43" s="25">
        <f t="shared" si="2"/>
        <v>0</v>
      </c>
      <c r="W43" s="25">
        <f t="shared" si="3"/>
        <v>0</v>
      </c>
      <c r="X43" s="25">
        <f t="shared" si="4"/>
        <v>0</v>
      </c>
    </row>
    <row r="44" spans="2:24" x14ac:dyDescent="0.3">
      <c r="B44" s="46" t="s">
        <v>40</v>
      </c>
      <c r="C44" s="313"/>
      <c r="D44" s="314"/>
      <c r="E44" s="57"/>
      <c r="F44" s="55"/>
      <c r="G44" s="55"/>
      <c r="H44" s="20"/>
      <c r="I44" s="21"/>
      <c r="J44" s="57"/>
      <c r="K44" s="260" t="str">
        <f>IF(J44="","",IF(E44="do konce roku 2023",VLOOKUP(J44,'Podpůrná data'!$A$17:$B$184,2,FALSE),IF(E44="od roku 2024",VLOOKUP(J44,'Podpůrná data'!$E$17:$F$184,2,FALSE),"")))</f>
        <v/>
      </c>
      <c r="L44" s="261">
        <f>IFERROR(ROUND(IF(ISBLANK(I44),0,IF(E44="do konce roku 2023",INT((K44*'Podpůrná data'!$B$11)+'Podpůrná data'!$C$11),IF(E44="od roku 2024",INT((K44*'Podpůrná data'!$B$12)+'Podpůrná data'!$C$12),0))),2),0)</f>
        <v>0</v>
      </c>
      <c r="M44" s="242">
        <f>IFERROR(INT(ROUND(I44,2)*(VLOOKUP(INT(H44),'Podpůrná data'!$A$188:$C$232,2,FALSE))*(H44/(INT(H44)))),0)</f>
        <v>0</v>
      </c>
      <c r="N44" s="15">
        <f t="shared" si="5"/>
        <v>0</v>
      </c>
      <c r="O44" s="49"/>
      <c r="P44" s="20"/>
      <c r="Q44" s="245">
        <f>IFERROR(INT(IF(O44="Ano",IF(P44&gt;H44,(ROUND(I44,2)*VLOOKUP(INT(H44),'Podpůrná data'!$A$188:$B$232,2,FALSE)*(H44/INT(H44))),(ROUND(I44,2)*VLOOKUP(INT(P44),'Podpůrná data'!$A$188:$B$232,2,FALSE)*(P44/INT(P44)))),0)),0)</f>
        <v>0</v>
      </c>
      <c r="R44" s="15">
        <f>IF(E44="do konce roku 2023",Q44*'Podpůrná data'!$D$11,IF(E44="od roku 2024",Q44*'Podpůrná data'!$D$12,0))</f>
        <v>0</v>
      </c>
      <c r="S44" s="15">
        <f t="shared" si="0"/>
        <v>0</v>
      </c>
      <c r="T44" s="27">
        <f t="shared" si="6"/>
        <v>0</v>
      </c>
      <c r="U44" s="12" t="str">
        <f t="shared" si="1"/>
        <v/>
      </c>
      <c r="V44" s="25">
        <f t="shared" si="2"/>
        <v>0</v>
      </c>
      <c r="W44" s="25">
        <f t="shared" si="3"/>
        <v>0</v>
      </c>
      <c r="X44" s="25">
        <f t="shared" si="4"/>
        <v>0</v>
      </c>
    </row>
    <row r="45" spans="2:24" x14ac:dyDescent="0.3">
      <c r="B45" s="46" t="s">
        <v>41</v>
      </c>
      <c r="C45" s="313"/>
      <c r="D45" s="314"/>
      <c r="E45" s="57"/>
      <c r="F45" s="55"/>
      <c r="G45" s="55"/>
      <c r="H45" s="20"/>
      <c r="I45" s="21"/>
      <c r="J45" s="57"/>
      <c r="K45" s="260" t="str">
        <f>IF(J45="","",IF(E45="do konce roku 2023",VLOOKUP(J45,'Podpůrná data'!$A$17:$B$184,2,FALSE),IF(E45="od roku 2024",VLOOKUP(J45,'Podpůrná data'!$E$17:$F$184,2,FALSE),"")))</f>
        <v/>
      </c>
      <c r="L45" s="261">
        <f>IFERROR(ROUND(IF(ISBLANK(I45),0,IF(E45="do konce roku 2023",INT((K45*'Podpůrná data'!$B$11)+'Podpůrná data'!$C$11),IF(E45="od roku 2024",INT((K45*'Podpůrná data'!$B$12)+'Podpůrná data'!$C$12),0))),2),0)</f>
        <v>0</v>
      </c>
      <c r="M45" s="242">
        <f>IFERROR(INT(ROUND(I45,2)*(VLOOKUP(INT(H45),'Podpůrná data'!$A$188:$C$232,2,FALSE))*(H45/(INT(H45)))),0)</f>
        <v>0</v>
      </c>
      <c r="N45" s="15">
        <f t="shared" si="5"/>
        <v>0</v>
      </c>
      <c r="O45" s="49"/>
      <c r="P45" s="20"/>
      <c r="Q45" s="245">
        <f>IFERROR(INT(IF(O45="Ano",IF(P45&gt;H45,(ROUND(I45,2)*VLOOKUP(INT(H45),'Podpůrná data'!$A$188:$B$232,2,FALSE)*(H45/INT(H45))),(ROUND(I45,2)*VLOOKUP(INT(P45),'Podpůrná data'!$A$188:$B$232,2,FALSE)*(P45/INT(P45)))),0)),0)</f>
        <v>0</v>
      </c>
      <c r="R45" s="15">
        <f>IF(E45="do konce roku 2023",Q45*'Podpůrná data'!$D$11,IF(E45="od roku 2024",Q45*'Podpůrná data'!$D$12,0))</f>
        <v>0</v>
      </c>
      <c r="S45" s="15">
        <f t="shared" si="0"/>
        <v>0</v>
      </c>
      <c r="T45" s="27">
        <f t="shared" si="6"/>
        <v>0</v>
      </c>
      <c r="U45" s="12" t="str">
        <f t="shared" si="1"/>
        <v/>
      </c>
      <c r="V45" s="25">
        <f t="shared" si="2"/>
        <v>0</v>
      </c>
      <c r="W45" s="25">
        <f t="shared" si="3"/>
        <v>0</v>
      </c>
      <c r="X45" s="25">
        <f t="shared" si="4"/>
        <v>0</v>
      </c>
    </row>
    <row r="46" spans="2:24" x14ac:dyDescent="0.3">
      <c r="B46" s="46" t="s">
        <v>42</v>
      </c>
      <c r="C46" s="313"/>
      <c r="D46" s="314"/>
      <c r="E46" s="57"/>
      <c r="F46" s="55"/>
      <c r="G46" s="55"/>
      <c r="H46" s="20"/>
      <c r="I46" s="21"/>
      <c r="J46" s="57"/>
      <c r="K46" s="260" t="str">
        <f>IF(J46="","",IF(E46="do konce roku 2023",VLOOKUP(J46,'Podpůrná data'!$A$17:$B$184,2,FALSE),IF(E46="od roku 2024",VLOOKUP(J46,'Podpůrná data'!$E$17:$F$184,2,FALSE),"")))</f>
        <v/>
      </c>
      <c r="L46" s="261">
        <f>IFERROR(ROUND(IF(ISBLANK(I46),0,IF(E46="do konce roku 2023",INT((K46*'Podpůrná data'!$B$11)+'Podpůrná data'!$C$11),IF(E46="od roku 2024",INT((K46*'Podpůrná data'!$B$12)+'Podpůrná data'!$C$12),0))),2),0)</f>
        <v>0</v>
      </c>
      <c r="M46" s="242">
        <f>IFERROR(INT(ROUND(I46,2)*(VLOOKUP(INT(H46),'Podpůrná data'!$A$188:$C$232,2,FALSE))*(H46/(INT(H46)))),0)</f>
        <v>0</v>
      </c>
      <c r="N46" s="15">
        <f t="shared" si="5"/>
        <v>0</v>
      </c>
      <c r="O46" s="49"/>
      <c r="P46" s="20"/>
      <c r="Q46" s="245">
        <f>IFERROR(INT(IF(O46="Ano",IF(P46&gt;H46,(ROUND(I46,2)*VLOOKUP(INT(H46),'Podpůrná data'!$A$188:$B$232,2,FALSE)*(H46/INT(H46))),(ROUND(I46,2)*VLOOKUP(INT(P46),'Podpůrná data'!$A$188:$B$232,2,FALSE)*(P46/INT(P46)))),0)),0)</f>
        <v>0</v>
      </c>
      <c r="R46" s="15">
        <f>IF(E46="do konce roku 2023",Q46*'Podpůrná data'!$D$11,IF(E46="od roku 2024",Q46*'Podpůrná data'!$D$12,0))</f>
        <v>0</v>
      </c>
      <c r="S46" s="15">
        <f t="shared" si="0"/>
        <v>0</v>
      </c>
      <c r="T46" s="27">
        <f t="shared" si="6"/>
        <v>0</v>
      </c>
      <c r="U46" s="12" t="str">
        <f t="shared" si="1"/>
        <v/>
      </c>
      <c r="V46" s="25">
        <f t="shared" si="2"/>
        <v>0</v>
      </c>
      <c r="W46" s="25">
        <f t="shared" si="3"/>
        <v>0</v>
      </c>
      <c r="X46" s="25">
        <f t="shared" si="4"/>
        <v>0</v>
      </c>
    </row>
    <row r="47" spans="2:24" x14ac:dyDescent="0.3">
      <c r="B47" s="46" t="s">
        <v>43</v>
      </c>
      <c r="C47" s="313"/>
      <c r="D47" s="314"/>
      <c r="E47" s="57"/>
      <c r="F47" s="55"/>
      <c r="G47" s="55"/>
      <c r="H47" s="20"/>
      <c r="I47" s="21"/>
      <c r="J47" s="57"/>
      <c r="K47" s="260" t="str">
        <f>IF(J47="","",IF(E47="do konce roku 2023",VLOOKUP(J47,'Podpůrná data'!$A$17:$B$184,2,FALSE),IF(E47="od roku 2024",VLOOKUP(J47,'Podpůrná data'!$E$17:$F$184,2,FALSE),"")))</f>
        <v/>
      </c>
      <c r="L47" s="261">
        <f>IFERROR(ROUND(IF(ISBLANK(I47),0,IF(E47="do konce roku 2023",INT((K47*'Podpůrná data'!$B$11)+'Podpůrná data'!$C$11),IF(E47="od roku 2024",INT((K47*'Podpůrná data'!$B$12)+'Podpůrná data'!$C$12),0))),2),0)</f>
        <v>0</v>
      </c>
      <c r="M47" s="242">
        <f>IFERROR(INT(ROUND(I47,2)*(VLOOKUP(INT(H47),'Podpůrná data'!$A$188:$C$232,2,FALSE))*(H47/(INT(H47)))),0)</f>
        <v>0</v>
      </c>
      <c r="N47" s="15">
        <f t="shared" si="5"/>
        <v>0</v>
      </c>
      <c r="O47" s="49"/>
      <c r="P47" s="20"/>
      <c r="Q47" s="245">
        <f>IFERROR(INT(IF(O47="Ano",IF(P47&gt;H47,(ROUND(I47,2)*VLOOKUP(INT(H47),'Podpůrná data'!$A$188:$B$232,2,FALSE)*(H47/INT(H47))),(ROUND(I47,2)*VLOOKUP(INT(P47),'Podpůrná data'!$A$188:$B$232,2,FALSE)*(P47/INT(P47)))),0)),0)</f>
        <v>0</v>
      </c>
      <c r="R47" s="15">
        <f>IF(E47="do konce roku 2023",Q47*'Podpůrná data'!$D$11,IF(E47="od roku 2024",Q47*'Podpůrná data'!$D$12,0))</f>
        <v>0</v>
      </c>
      <c r="S47" s="15">
        <f t="shared" si="0"/>
        <v>0</v>
      </c>
      <c r="T47" s="27">
        <f t="shared" si="6"/>
        <v>0</v>
      </c>
      <c r="U47" s="12" t="str">
        <f t="shared" si="1"/>
        <v/>
      </c>
      <c r="V47" s="25">
        <f t="shared" si="2"/>
        <v>0</v>
      </c>
      <c r="W47" s="25">
        <f t="shared" si="3"/>
        <v>0</v>
      </c>
      <c r="X47" s="25">
        <f t="shared" si="4"/>
        <v>0</v>
      </c>
    </row>
    <row r="48" spans="2:24" x14ac:dyDescent="0.3">
      <c r="B48" s="46" t="s">
        <v>44</v>
      </c>
      <c r="C48" s="313"/>
      <c r="D48" s="314"/>
      <c r="E48" s="57"/>
      <c r="F48" s="55"/>
      <c r="G48" s="55"/>
      <c r="H48" s="20"/>
      <c r="I48" s="21"/>
      <c r="J48" s="57"/>
      <c r="K48" s="260" t="str">
        <f>IF(J48="","",IF(E48="do konce roku 2023",VLOOKUP(J48,'Podpůrná data'!$A$17:$B$184,2,FALSE),IF(E48="od roku 2024",VLOOKUP(J48,'Podpůrná data'!$E$17:$F$184,2,FALSE),"")))</f>
        <v/>
      </c>
      <c r="L48" s="261">
        <f>IFERROR(ROUND(IF(ISBLANK(I48),0,IF(E48="do konce roku 2023",INT((K48*'Podpůrná data'!$B$11)+'Podpůrná data'!$C$11),IF(E48="od roku 2024",INT((K48*'Podpůrná data'!$B$12)+'Podpůrná data'!$C$12),0))),2),0)</f>
        <v>0</v>
      </c>
      <c r="M48" s="242">
        <f>IFERROR(INT(ROUND(I48,2)*(VLOOKUP(INT(H48),'Podpůrná data'!$A$188:$C$232,2,FALSE))*(H48/(INT(H48)))),0)</f>
        <v>0</v>
      </c>
      <c r="N48" s="15">
        <f t="shared" si="5"/>
        <v>0</v>
      </c>
      <c r="O48" s="49"/>
      <c r="P48" s="20"/>
      <c r="Q48" s="245">
        <f>IFERROR(INT(IF(O48="Ano",IF(P48&gt;H48,(ROUND(I48,2)*VLOOKUP(INT(H48),'Podpůrná data'!$A$188:$B$232,2,FALSE)*(H48/INT(H48))),(ROUND(I48,2)*VLOOKUP(INT(P48),'Podpůrná data'!$A$188:$B$232,2,FALSE)*(P48/INT(P48)))),0)),0)</f>
        <v>0</v>
      </c>
      <c r="R48" s="15">
        <f>IF(E48="do konce roku 2023",Q48*'Podpůrná data'!$D$11,IF(E48="od roku 2024",Q48*'Podpůrná data'!$D$12,0))</f>
        <v>0</v>
      </c>
      <c r="S48" s="15">
        <f t="shared" si="0"/>
        <v>0</v>
      </c>
      <c r="T48" s="27">
        <f t="shared" si="6"/>
        <v>0</v>
      </c>
      <c r="U48" s="12" t="str">
        <f t="shared" si="1"/>
        <v/>
      </c>
      <c r="V48" s="25">
        <f t="shared" si="2"/>
        <v>0</v>
      </c>
      <c r="W48" s="25">
        <f t="shared" si="3"/>
        <v>0</v>
      </c>
      <c r="X48" s="25">
        <f t="shared" si="4"/>
        <v>0</v>
      </c>
    </row>
    <row r="49" spans="2:24" x14ac:dyDescent="0.3">
      <c r="B49" s="46" t="s">
        <v>45</v>
      </c>
      <c r="C49" s="313"/>
      <c r="D49" s="314"/>
      <c r="E49" s="57"/>
      <c r="F49" s="55"/>
      <c r="G49" s="55"/>
      <c r="H49" s="20"/>
      <c r="I49" s="21"/>
      <c r="J49" s="57"/>
      <c r="K49" s="260" t="str">
        <f>IF(J49="","",IF(E49="do konce roku 2023",VLOOKUP(J49,'Podpůrná data'!$A$17:$B$184,2,FALSE),IF(E49="od roku 2024",VLOOKUP(J49,'Podpůrná data'!$E$17:$F$184,2,FALSE),"")))</f>
        <v/>
      </c>
      <c r="L49" s="261">
        <f>IFERROR(ROUND(IF(ISBLANK(I49),0,IF(E49="do konce roku 2023",INT((K49*'Podpůrná data'!$B$11)+'Podpůrná data'!$C$11),IF(E49="od roku 2024",INT((K49*'Podpůrná data'!$B$12)+'Podpůrná data'!$C$12),0))),2),0)</f>
        <v>0</v>
      </c>
      <c r="M49" s="242">
        <f>IFERROR(INT(ROUND(I49,2)*(VLOOKUP(INT(H49),'Podpůrná data'!$A$188:$C$232,2,FALSE))*(H49/(INT(H49)))),0)</f>
        <v>0</v>
      </c>
      <c r="N49" s="15">
        <f t="shared" si="5"/>
        <v>0</v>
      </c>
      <c r="O49" s="49"/>
      <c r="P49" s="20"/>
      <c r="Q49" s="245">
        <f>IFERROR(INT(IF(O49="Ano",IF(P49&gt;H49,(ROUND(I49,2)*VLOOKUP(INT(H49),'Podpůrná data'!$A$188:$B$232,2,FALSE)*(H49/INT(H49))),(ROUND(I49,2)*VLOOKUP(INT(P49),'Podpůrná data'!$A$188:$B$232,2,FALSE)*(P49/INT(P49)))),0)),0)</f>
        <v>0</v>
      </c>
      <c r="R49" s="15">
        <f>IF(E49="do konce roku 2023",Q49*'Podpůrná data'!$D$11,IF(E49="od roku 2024",Q49*'Podpůrná data'!$D$12,0))</f>
        <v>0</v>
      </c>
      <c r="S49" s="15">
        <f t="shared" si="0"/>
        <v>0</v>
      </c>
      <c r="T49" s="27">
        <f t="shared" si="6"/>
        <v>0</v>
      </c>
      <c r="U49" s="12" t="str">
        <f t="shared" si="1"/>
        <v/>
      </c>
      <c r="V49" s="25">
        <f t="shared" si="2"/>
        <v>0</v>
      </c>
      <c r="W49" s="25">
        <f t="shared" si="3"/>
        <v>0</v>
      </c>
      <c r="X49" s="25">
        <f t="shared" si="4"/>
        <v>0</v>
      </c>
    </row>
    <row r="50" spans="2:24" x14ac:dyDescent="0.3">
      <c r="B50" s="46" t="s">
        <v>46</v>
      </c>
      <c r="C50" s="313"/>
      <c r="D50" s="314"/>
      <c r="E50" s="57"/>
      <c r="F50" s="55"/>
      <c r="G50" s="55"/>
      <c r="H50" s="20"/>
      <c r="I50" s="21"/>
      <c r="J50" s="57"/>
      <c r="K50" s="260" t="str">
        <f>IF(J50="","",IF(E50="do konce roku 2023",VLOOKUP(J50,'Podpůrná data'!$A$17:$B$184,2,FALSE),IF(E50="od roku 2024",VLOOKUP(J50,'Podpůrná data'!$E$17:$F$184,2,FALSE),"")))</f>
        <v/>
      </c>
      <c r="L50" s="261">
        <f>IFERROR(ROUND(IF(ISBLANK(I50),0,IF(E50="do konce roku 2023",INT((K50*'Podpůrná data'!$B$11)+'Podpůrná data'!$C$11),IF(E50="od roku 2024",INT((K50*'Podpůrná data'!$B$12)+'Podpůrná data'!$C$12),0))),2),0)</f>
        <v>0</v>
      </c>
      <c r="M50" s="242">
        <f>IFERROR(INT(ROUND(I50,2)*(VLOOKUP(INT(H50),'Podpůrná data'!$A$188:$C$232,2,FALSE))*(H50/(INT(H50)))),0)</f>
        <v>0</v>
      </c>
      <c r="N50" s="15">
        <f t="shared" si="5"/>
        <v>0</v>
      </c>
      <c r="O50" s="49"/>
      <c r="P50" s="20"/>
      <c r="Q50" s="245">
        <f>IFERROR(INT(IF(O50="Ano",IF(P50&gt;H50,(ROUND(I50,2)*VLOOKUP(INT(H50),'Podpůrná data'!$A$188:$B$232,2,FALSE)*(H50/INT(H50))),(ROUND(I50,2)*VLOOKUP(INT(P50),'Podpůrná data'!$A$188:$B$232,2,FALSE)*(P50/INT(P50)))),0)),0)</f>
        <v>0</v>
      </c>
      <c r="R50" s="15">
        <f>IF(E50="do konce roku 2023",Q50*'Podpůrná data'!$D$11,IF(E50="od roku 2024",Q50*'Podpůrná data'!$D$12,0))</f>
        <v>0</v>
      </c>
      <c r="S50" s="15">
        <f t="shared" si="0"/>
        <v>0</v>
      </c>
      <c r="T50" s="27">
        <f t="shared" si="6"/>
        <v>0</v>
      </c>
      <c r="U50" s="12" t="str">
        <f t="shared" si="1"/>
        <v/>
      </c>
      <c r="V50" s="25">
        <f t="shared" si="2"/>
        <v>0</v>
      </c>
      <c r="W50" s="25">
        <f t="shared" si="3"/>
        <v>0</v>
      </c>
      <c r="X50" s="25">
        <f t="shared" si="4"/>
        <v>0</v>
      </c>
    </row>
    <row r="51" spans="2:24" x14ac:dyDescent="0.3">
      <c r="B51" s="46" t="s">
        <v>47</v>
      </c>
      <c r="C51" s="313"/>
      <c r="D51" s="314"/>
      <c r="E51" s="57"/>
      <c r="F51" s="55"/>
      <c r="G51" s="55"/>
      <c r="H51" s="20"/>
      <c r="I51" s="21"/>
      <c r="J51" s="57"/>
      <c r="K51" s="260" t="str">
        <f>IF(J51="","",IF(E51="do konce roku 2023",VLOOKUP(J51,'Podpůrná data'!$A$17:$B$184,2,FALSE),IF(E51="od roku 2024",VLOOKUP(J51,'Podpůrná data'!$E$17:$F$184,2,FALSE),"")))</f>
        <v/>
      </c>
      <c r="L51" s="261">
        <f>IFERROR(ROUND(IF(ISBLANK(I51),0,IF(E51="do konce roku 2023",INT((K51*'Podpůrná data'!$B$11)+'Podpůrná data'!$C$11),IF(E51="od roku 2024",INT((K51*'Podpůrná data'!$B$12)+'Podpůrná data'!$C$12),0))),2),0)</f>
        <v>0</v>
      </c>
      <c r="M51" s="242">
        <f>IFERROR(INT(ROUND(I51,2)*(VLOOKUP(INT(H51),'Podpůrná data'!$A$188:$C$232,2,FALSE))*(H51/(INT(H51)))),0)</f>
        <v>0</v>
      </c>
      <c r="N51" s="15">
        <f t="shared" si="5"/>
        <v>0</v>
      </c>
      <c r="O51" s="49"/>
      <c r="P51" s="20"/>
      <c r="Q51" s="245">
        <f>IFERROR(INT(IF(O51="Ano",IF(P51&gt;H51,(ROUND(I51,2)*VLOOKUP(INT(H51),'Podpůrná data'!$A$188:$B$232,2,FALSE)*(H51/INT(H51))),(ROUND(I51,2)*VLOOKUP(INT(P51),'Podpůrná data'!$A$188:$B$232,2,FALSE)*(P51/INT(P51)))),0)),0)</f>
        <v>0</v>
      </c>
      <c r="R51" s="15">
        <f>IF(E51="do konce roku 2023",Q51*'Podpůrná data'!$D$11,IF(E51="od roku 2024",Q51*'Podpůrná data'!$D$12,0))</f>
        <v>0</v>
      </c>
      <c r="S51" s="15">
        <f t="shared" si="0"/>
        <v>0</v>
      </c>
      <c r="T51" s="27">
        <f t="shared" si="6"/>
        <v>0</v>
      </c>
      <c r="U51" s="12" t="str">
        <f t="shared" si="1"/>
        <v/>
      </c>
      <c r="V51" s="25">
        <f t="shared" si="2"/>
        <v>0</v>
      </c>
      <c r="W51" s="25">
        <f t="shared" si="3"/>
        <v>0</v>
      </c>
      <c r="X51" s="25">
        <f t="shared" si="4"/>
        <v>0</v>
      </c>
    </row>
    <row r="52" spans="2:24" x14ac:dyDescent="0.3">
      <c r="B52" s="46" t="s">
        <v>48</v>
      </c>
      <c r="C52" s="313"/>
      <c r="D52" s="314"/>
      <c r="E52" s="57"/>
      <c r="F52" s="55"/>
      <c r="G52" s="55"/>
      <c r="H52" s="20"/>
      <c r="I52" s="21"/>
      <c r="J52" s="57"/>
      <c r="K52" s="260" t="str">
        <f>IF(J52="","",IF(E52="do konce roku 2023",VLOOKUP(J52,'Podpůrná data'!$A$17:$B$184,2,FALSE),IF(E52="od roku 2024",VLOOKUP(J52,'Podpůrná data'!$E$17:$F$184,2,FALSE),"")))</f>
        <v/>
      </c>
      <c r="L52" s="261">
        <f>IFERROR(ROUND(IF(ISBLANK(I52),0,IF(E52="do konce roku 2023",INT((K52*'Podpůrná data'!$B$11)+'Podpůrná data'!$C$11),IF(E52="od roku 2024",INT((K52*'Podpůrná data'!$B$12)+'Podpůrná data'!$C$12),0))),2),0)</f>
        <v>0</v>
      </c>
      <c r="M52" s="242">
        <f>IFERROR(INT(ROUND(I52,2)*(VLOOKUP(INT(H52),'Podpůrná data'!$A$188:$C$232,2,FALSE))*(H52/(INT(H52)))),0)</f>
        <v>0</v>
      </c>
      <c r="N52" s="15">
        <f t="shared" si="5"/>
        <v>0</v>
      </c>
      <c r="O52" s="49"/>
      <c r="P52" s="20"/>
      <c r="Q52" s="245">
        <f>IFERROR(INT(IF(O52="Ano",IF(P52&gt;H52,(ROUND(I52,2)*VLOOKUP(INT(H52),'Podpůrná data'!$A$188:$B$232,2,FALSE)*(H52/INT(H52))),(ROUND(I52,2)*VLOOKUP(INT(P52),'Podpůrná data'!$A$188:$B$232,2,FALSE)*(P52/INT(P52)))),0)),0)</f>
        <v>0</v>
      </c>
      <c r="R52" s="15">
        <f>IF(E52="do konce roku 2023",Q52*'Podpůrná data'!$D$11,IF(E52="od roku 2024",Q52*'Podpůrná data'!$D$12,0))</f>
        <v>0</v>
      </c>
      <c r="S52" s="15">
        <f t="shared" si="0"/>
        <v>0</v>
      </c>
      <c r="T52" s="27">
        <f t="shared" si="6"/>
        <v>0</v>
      </c>
      <c r="U52" s="12" t="str">
        <f t="shared" si="1"/>
        <v/>
      </c>
      <c r="V52" s="25">
        <f t="shared" si="2"/>
        <v>0</v>
      </c>
      <c r="W52" s="25">
        <f t="shared" si="3"/>
        <v>0</v>
      </c>
      <c r="X52" s="25">
        <f t="shared" si="4"/>
        <v>0</v>
      </c>
    </row>
    <row r="53" spans="2:24" x14ac:dyDescent="0.3">
      <c r="B53" s="46" t="s">
        <v>49</v>
      </c>
      <c r="C53" s="313"/>
      <c r="D53" s="314"/>
      <c r="E53" s="57"/>
      <c r="F53" s="55"/>
      <c r="G53" s="55"/>
      <c r="H53" s="20"/>
      <c r="I53" s="21"/>
      <c r="J53" s="57"/>
      <c r="K53" s="260" t="str">
        <f>IF(J53="","",IF(E53="do konce roku 2023",VLOOKUP(J53,'Podpůrná data'!$A$17:$B$184,2,FALSE),IF(E53="od roku 2024",VLOOKUP(J53,'Podpůrná data'!$E$17:$F$184,2,FALSE),"")))</f>
        <v/>
      </c>
      <c r="L53" s="261">
        <f>IFERROR(ROUND(IF(ISBLANK(I53),0,IF(E53="do konce roku 2023",INT((K53*'Podpůrná data'!$B$11)+'Podpůrná data'!$C$11),IF(E53="od roku 2024",INT((K53*'Podpůrná data'!$B$12)+'Podpůrná data'!$C$12),0))),2),0)</f>
        <v>0</v>
      </c>
      <c r="M53" s="242">
        <f>IFERROR(INT(ROUND(I53,2)*(VLOOKUP(INT(H53),'Podpůrná data'!$A$188:$C$232,2,FALSE))*(H53/(INT(H53)))),0)</f>
        <v>0</v>
      </c>
      <c r="N53" s="15">
        <f t="shared" si="5"/>
        <v>0</v>
      </c>
      <c r="O53" s="49"/>
      <c r="P53" s="20"/>
      <c r="Q53" s="245">
        <f>IFERROR(INT(IF(O53="Ano",IF(P53&gt;H53,(ROUND(I53,2)*VLOOKUP(INT(H53),'Podpůrná data'!$A$188:$B$232,2,FALSE)*(H53/INT(H53))),(ROUND(I53,2)*VLOOKUP(INT(P53),'Podpůrná data'!$A$188:$B$232,2,FALSE)*(P53/INT(P53)))),0)),0)</f>
        <v>0</v>
      </c>
      <c r="R53" s="15">
        <f>IF(E53="do konce roku 2023",Q53*'Podpůrná data'!$D$11,IF(E53="od roku 2024",Q53*'Podpůrná data'!$D$12,0))</f>
        <v>0</v>
      </c>
      <c r="S53" s="15">
        <f t="shared" si="0"/>
        <v>0</v>
      </c>
      <c r="T53" s="27">
        <f t="shared" si="6"/>
        <v>0</v>
      </c>
      <c r="U53" s="12" t="str">
        <f t="shared" si="1"/>
        <v/>
      </c>
      <c r="V53" s="25">
        <f t="shared" si="2"/>
        <v>0</v>
      </c>
      <c r="W53" s="25">
        <f t="shared" si="3"/>
        <v>0</v>
      </c>
      <c r="X53" s="25">
        <f t="shared" si="4"/>
        <v>0</v>
      </c>
    </row>
    <row r="54" spans="2:24" x14ac:dyDescent="0.3">
      <c r="B54" s="46" t="s">
        <v>50</v>
      </c>
      <c r="C54" s="313"/>
      <c r="D54" s="314"/>
      <c r="E54" s="57"/>
      <c r="F54" s="55"/>
      <c r="G54" s="55"/>
      <c r="H54" s="20"/>
      <c r="I54" s="21"/>
      <c r="J54" s="57"/>
      <c r="K54" s="260" t="str">
        <f>IF(J54="","",IF(E54="do konce roku 2023",VLOOKUP(J54,'Podpůrná data'!$A$17:$B$184,2,FALSE),IF(E54="od roku 2024",VLOOKUP(J54,'Podpůrná data'!$E$17:$F$184,2,FALSE),"")))</f>
        <v/>
      </c>
      <c r="L54" s="261">
        <f>IFERROR(ROUND(IF(ISBLANK(I54),0,IF(E54="do konce roku 2023",INT((K54*'Podpůrná data'!$B$11)+'Podpůrná data'!$C$11),IF(E54="od roku 2024",INT((K54*'Podpůrná data'!$B$12)+'Podpůrná data'!$C$12),0))),2),0)</f>
        <v>0</v>
      </c>
      <c r="M54" s="242">
        <f>IFERROR(INT(ROUND(I54,2)*(VLOOKUP(INT(H54),'Podpůrná data'!$A$188:$C$232,2,FALSE))*(H54/(INT(H54)))),0)</f>
        <v>0</v>
      </c>
      <c r="N54" s="15">
        <f t="shared" si="5"/>
        <v>0</v>
      </c>
      <c r="O54" s="49"/>
      <c r="P54" s="20"/>
      <c r="Q54" s="245">
        <f>IFERROR(INT(IF(O54="Ano",IF(P54&gt;H54,(ROUND(I54,2)*VLOOKUP(INT(H54),'Podpůrná data'!$A$188:$B$232,2,FALSE)*(H54/INT(H54))),(ROUND(I54,2)*VLOOKUP(INT(P54),'Podpůrná data'!$A$188:$B$232,2,FALSE)*(P54/INT(P54)))),0)),0)</f>
        <v>0</v>
      </c>
      <c r="R54" s="15">
        <f>IF(E54="do konce roku 2023",Q54*'Podpůrná data'!$D$11,IF(E54="od roku 2024",Q54*'Podpůrná data'!$D$12,0))</f>
        <v>0</v>
      </c>
      <c r="S54" s="15">
        <f t="shared" si="0"/>
        <v>0</v>
      </c>
      <c r="T54" s="27">
        <f t="shared" si="6"/>
        <v>0</v>
      </c>
      <c r="U54" s="12" t="str">
        <f t="shared" si="1"/>
        <v/>
      </c>
      <c r="V54" s="25">
        <f t="shared" si="2"/>
        <v>0</v>
      </c>
      <c r="W54" s="25">
        <f t="shared" si="3"/>
        <v>0</v>
      </c>
      <c r="X54" s="25">
        <f t="shared" si="4"/>
        <v>0</v>
      </c>
    </row>
    <row r="55" spans="2:24" x14ac:dyDescent="0.3">
      <c r="B55" s="46" t="s">
        <v>51</v>
      </c>
      <c r="C55" s="313"/>
      <c r="D55" s="314"/>
      <c r="E55" s="57"/>
      <c r="F55" s="55"/>
      <c r="G55" s="55"/>
      <c r="H55" s="20"/>
      <c r="I55" s="21"/>
      <c r="J55" s="57"/>
      <c r="K55" s="260" t="str">
        <f>IF(J55="","",IF(E55="do konce roku 2023",VLOOKUP(J55,'Podpůrná data'!$A$17:$B$184,2,FALSE),IF(E55="od roku 2024",VLOOKUP(J55,'Podpůrná data'!$E$17:$F$184,2,FALSE),"")))</f>
        <v/>
      </c>
      <c r="L55" s="261">
        <f>IFERROR(ROUND(IF(ISBLANK(I55),0,IF(E55="do konce roku 2023",INT((K55*'Podpůrná data'!$B$11)+'Podpůrná data'!$C$11),IF(E55="od roku 2024",INT((K55*'Podpůrná data'!$B$12)+'Podpůrná data'!$C$12),0))),2),0)</f>
        <v>0</v>
      </c>
      <c r="M55" s="242">
        <f>IFERROR(INT(ROUND(I55,2)*(VLOOKUP(INT(H55),'Podpůrná data'!$A$188:$C$232,2,FALSE))*(H55/(INT(H55)))),0)</f>
        <v>0</v>
      </c>
      <c r="N55" s="15">
        <f t="shared" si="5"/>
        <v>0</v>
      </c>
      <c r="O55" s="49"/>
      <c r="P55" s="20"/>
      <c r="Q55" s="245">
        <f>IFERROR(INT(IF(O55="Ano",IF(P55&gt;H55,(ROUND(I55,2)*VLOOKUP(INT(H55),'Podpůrná data'!$A$188:$B$232,2,FALSE)*(H55/INT(H55))),(ROUND(I55,2)*VLOOKUP(INT(P55),'Podpůrná data'!$A$188:$B$232,2,FALSE)*(P55/INT(P55)))),0)),0)</f>
        <v>0</v>
      </c>
      <c r="R55" s="15">
        <f>IF(E55="do konce roku 2023",Q55*'Podpůrná data'!$D$11,IF(E55="od roku 2024",Q55*'Podpůrná data'!$D$12,0))</f>
        <v>0</v>
      </c>
      <c r="S55" s="15">
        <f t="shared" si="0"/>
        <v>0</v>
      </c>
      <c r="T55" s="27">
        <f t="shared" si="6"/>
        <v>0</v>
      </c>
      <c r="U55" s="12" t="str">
        <f t="shared" si="1"/>
        <v/>
      </c>
      <c r="V55" s="25">
        <f t="shared" si="2"/>
        <v>0</v>
      </c>
      <c r="W55" s="25">
        <f t="shared" si="3"/>
        <v>0</v>
      </c>
      <c r="X55" s="25">
        <f t="shared" si="4"/>
        <v>0</v>
      </c>
    </row>
    <row r="56" spans="2:24" x14ac:dyDescent="0.3">
      <c r="B56" s="46" t="s">
        <v>52</v>
      </c>
      <c r="C56" s="313"/>
      <c r="D56" s="314"/>
      <c r="E56" s="57"/>
      <c r="F56" s="55"/>
      <c r="G56" s="55"/>
      <c r="H56" s="20"/>
      <c r="I56" s="21"/>
      <c r="J56" s="57"/>
      <c r="K56" s="260" t="str">
        <f>IF(J56="","",IF(E56="do konce roku 2023",VLOOKUP(J56,'Podpůrná data'!$A$17:$B$184,2,FALSE),IF(E56="od roku 2024",VLOOKUP(J56,'Podpůrná data'!$E$17:$F$184,2,FALSE),"")))</f>
        <v/>
      </c>
      <c r="L56" s="261">
        <f>IFERROR(ROUND(IF(ISBLANK(I56),0,IF(E56="do konce roku 2023",INT((K56*'Podpůrná data'!$B$11)+'Podpůrná data'!$C$11),IF(E56="od roku 2024",INT((K56*'Podpůrná data'!$B$12)+'Podpůrná data'!$C$12),0))),2),0)</f>
        <v>0</v>
      </c>
      <c r="M56" s="242">
        <f>IFERROR(INT(ROUND(I56,2)*(VLOOKUP(INT(H56),'Podpůrná data'!$A$188:$C$232,2,FALSE))*(H56/(INT(H56)))),0)</f>
        <v>0</v>
      </c>
      <c r="N56" s="15">
        <f t="shared" si="5"/>
        <v>0</v>
      </c>
      <c r="O56" s="49"/>
      <c r="P56" s="20"/>
      <c r="Q56" s="245">
        <f>IFERROR(INT(IF(O56="Ano",IF(P56&gt;H56,(ROUND(I56,2)*VLOOKUP(INT(H56),'Podpůrná data'!$A$188:$B$232,2,FALSE)*(H56/INT(H56))),(ROUND(I56,2)*VLOOKUP(INT(P56),'Podpůrná data'!$A$188:$B$232,2,FALSE)*(P56/INT(P56)))),0)),0)</f>
        <v>0</v>
      </c>
      <c r="R56" s="15">
        <f>IF(E56="do konce roku 2023",Q56*'Podpůrná data'!$D$11,IF(E56="od roku 2024",Q56*'Podpůrná data'!$D$12,0))</f>
        <v>0</v>
      </c>
      <c r="S56" s="15">
        <f t="shared" si="0"/>
        <v>0</v>
      </c>
      <c r="T56" s="27">
        <f t="shared" si="6"/>
        <v>0</v>
      </c>
      <c r="U56" s="12" t="str">
        <f t="shared" si="1"/>
        <v/>
      </c>
      <c r="V56" s="25">
        <f t="shared" si="2"/>
        <v>0</v>
      </c>
      <c r="W56" s="25">
        <f t="shared" si="3"/>
        <v>0</v>
      </c>
      <c r="X56" s="25">
        <f t="shared" si="4"/>
        <v>0</v>
      </c>
    </row>
    <row r="57" spans="2:24" ht="15" thickBot="1" x14ac:dyDescent="0.35">
      <c r="B57" s="47" t="s">
        <v>53</v>
      </c>
      <c r="C57" s="315"/>
      <c r="D57" s="316"/>
      <c r="E57" s="18"/>
      <c r="F57" s="56"/>
      <c r="G57" s="56"/>
      <c r="H57" s="22"/>
      <c r="I57" s="23"/>
      <c r="J57" s="18"/>
      <c r="K57" s="262" t="str">
        <f>IF(J57="","",IF(E57="do konce roku 2023",VLOOKUP(J57,'Podpůrná data'!$A$17:$B$184,2,FALSE),IF(E57="od roku 2024",VLOOKUP(J57,'Podpůrná data'!$E$17:$F$184,2,FALSE),"")))</f>
        <v/>
      </c>
      <c r="L57" s="263">
        <f>IFERROR(ROUND(IF(ISBLANK(I57),0,IF(E57="do konce roku 2023",INT((K57*'Podpůrná data'!$B$11)+'Podpůrná data'!$C$11),IF(E57="od roku 2024",INT((K57*'Podpůrná data'!$B$12)+'Podpůrná data'!$C$12),0))),2),0)</f>
        <v>0</v>
      </c>
      <c r="M57" s="243">
        <f>IFERROR(INT(ROUND(I57,2)*(VLOOKUP(INT(H57),'Podpůrná data'!$A$188:$C$232,2,FALSE))*(H57/(INT(H57)))),0)</f>
        <v>0</v>
      </c>
      <c r="N57" s="16">
        <f t="shared" si="5"/>
        <v>0</v>
      </c>
      <c r="O57" s="50"/>
      <c r="P57" s="22"/>
      <c r="Q57" s="246">
        <f>IFERROR(INT(IF(O57="Ano",IF(P57&gt;H57,(ROUND(I57,2)*VLOOKUP(INT(H57),'Podpůrná data'!$A$188:$B$232,2,FALSE)*(H57/INT(H57))),(ROUND(I57,2)*VLOOKUP(INT(P57),'Podpůrná data'!$A$188:$B$232,2,FALSE)*(P57/INT(P57)))),0)),0)</f>
        <v>0</v>
      </c>
      <c r="R57" s="16">
        <f>IF(E57="do konce roku 2023",Q57*'Podpůrná data'!$D$11,IF(E57="od roku 2024",Q57*'Podpůrná data'!$D$12,0))</f>
        <v>0</v>
      </c>
      <c r="S57" s="16">
        <f t="shared" si="0"/>
        <v>0</v>
      </c>
      <c r="T57" s="27">
        <f t="shared" si="6"/>
        <v>0</v>
      </c>
      <c r="U57" s="13" t="str">
        <f t="shared" si="1"/>
        <v/>
      </c>
      <c r="V57" s="25">
        <f t="shared" si="2"/>
        <v>0</v>
      </c>
      <c r="W57" s="25">
        <f t="shared" si="3"/>
        <v>0</v>
      </c>
      <c r="X57" s="25">
        <f t="shared" si="4"/>
        <v>0</v>
      </c>
    </row>
    <row r="58" spans="2:24" ht="15" thickBot="1" x14ac:dyDescent="0.35"/>
    <row r="59" spans="2:24" ht="16.2" thickBot="1" x14ac:dyDescent="0.35">
      <c r="L59" s="185" t="s">
        <v>292</v>
      </c>
      <c r="M59" s="186">
        <f>SUMIFS(M8:M57,$G$8:$G$57,"Ano")</f>
        <v>0</v>
      </c>
      <c r="N59" s="187">
        <f>SUMIFS(N8:N57,$G$8:$G$57,"Ano")</f>
        <v>0</v>
      </c>
      <c r="P59" s="185" t="s">
        <v>292</v>
      </c>
      <c r="Q59" s="186">
        <f>SUMIFS(Q8:Q57,$G$8:$G$57,"Ano")</f>
        <v>0</v>
      </c>
      <c r="R59" s="187">
        <f>SUMIFS(R8:R57,$G$8:$G$57,"Ano")</f>
        <v>0</v>
      </c>
      <c r="S59" s="187">
        <f>SUMIFS(S8:S57,$G$8:$G$57,"Ano")</f>
        <v>0</v>
      </c>
      <c r="U59" s="186">
        <f>SUMIFS(U8:U57,$G$8:$G$57,"Ano")</f>
        <v>0</v>
      </c>
    </row>
  </sheetData>
  <sheetProtection algorithmName="SHA-512" hashValue="x0K6VcCQ2Hs8qPWglGSdROd2FlFeR5sNF37zuomTvJI8CZBQvwf8ttFfCdekdEYjBvAT94ab1AuPI12pQdsykw==" saltValue="POSdkmBnG4wCVthhYrsD/Q==" spinCount="100000" sheet="1" objects="1" scenarios="1"/>
  <mergeCells count="69">
    <mergeCell ref="C52:D52"/>
    <mergeCell ref="C53:D53"/>
    <mergeCell ref="C35:D35"/>
    <mergeCell ref="C36:D36"/>
    <mergeCell ref="C37:D37"/>
    <mergeCell ref="C38:D38"/>
    <mergeCell ref="C39:D39"/>
    <mergeCell ref="K3:M3"/>
    <mergeCell ref="M5:M6"/>
    <mergeCell ref="Q5:Q7"/>
    <mergeCell ref="U4:U5"/>
    <mergeCell ref="U6:U7"/>
    <mergeCell ref="R5:R6"/>
    <mergeCell ref="P5:P6"/>
    <mergeCell ref="O5:O6"/>
    <mergeCell ref="S5:S7"/>
    <mergeCell ref="J5:J6"/>
    <mergeCell ref="N5:N6"/>
    <mergeCell ref="H5:H6"/>
    <mergeCell ref="I5:I6"/>
    <mergeCell ref="K5:K6"/>
    <mergeCell ref="L5:L6"/>
    <mergeCell ref="F5:F6"/>
    <mergeCell ref="G5:G6"/>
    <mergeCell ref="C17:D17"/>
    <mergeCell ref="C18:D18"/>
    <mergeCell ref="C19:D19"/>
    <mergeCell ref="E5:E6"/>
    <mergeCell ref="C8:D8"/>
    <mergeCell ref="C9:D9"/>
    <mergeCell ref="C10:D10"/>
    <mergeCell ref="C11:D11"/>
    <mergeCell ref="C3:C5"/>
    <mergeCell ref="C12:D12"/>
    <mergeCell ref="C13:D13"/>
    <mergeCell ref="C14:D14"/>
    <mergeCell ref="C15:D15"/>
    <mergeCell ref="C16:D16"/>
    <mergeCell ref="C20:D20"/>
    <mergeCell ref="C31:D31"/>
    <mergeCell ref="C32:D32"/>
    <mergeCell ref="C33:D33"/>
    <mergeCell ref="C34:D34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55:D55"/>
    <mergeCell ref="C56:D56"/>
    <mergeCell ref="C57:D57"/>
    <mergeCell ref="C40:D40"/>
    <mergeCell ref="C41:D41"/>
    <mergeCell ref="C42:D42"/>
    <mergeCell ref="C43:D43"/>
    <mergeCell ref="C54:D54"/>
    <mergeCell ref="C44:D44"/>
    <mergeCell ref="C45:D45"/>
    <mergeCell ref="C46:D46"/>
    <mergeCell ref="C47:D47"/>
    <mergeCell ref="C48:D48"/>
    <mergeCell ref="C49:D49"/>
    <mergeCell ref="C50:D50"/>
    <mergeCell ref="C51:D51"/>
  </mergeCells>
  <conditionalFormatting sqref="C8:C57 E8:E57">
    <cfRule type="expression" dxfId="15" priority="4">
      <formula>$V8=1</formula>
    </cfRule>
  </conditionalFormatting>
  <conditionalFormatting sqref="F8:F57">
    <cfRule type="expression" dxfId="14" priority="3">
      <formula>$W8=1</formula>
    </cfRule>
  </conditionalFormatting>
  <conditionalFormatting sqref="G8:G57">
    <cfRule type="expression" dxfId="13" priority="1">
      <formula>$X8=1</formula>
    </cfRule>
  </conditionalFormatting>
  <conditionalFormatting sqref="P8:P57">
    <cfRule type="expression" dxfId="12" priority="5">
      <formula>$P8&gt;$H8</formula>
    </cfRule>
  </conditionalFormatting>
  <dataValidations count="3">
    <dataValidation type="whole" allowBlank="1" showInputMessage="1" showErrorMessage="1" errorTitle="Doplňte hodnotu mezi 12 - 24" error="Doplňte hodnotu v rozmezí  12 - 24" sqref="H8:H57" xr:uid="{26E86F5C-283E-4507-AA55-6A8293546B39}">
      <formula1>12</formula1>
      <formula2>24</formula2>
    </dataValidation>
    <dataValidation type="decimal" allowBlank="1" showInputMessage="1" showErrorMessage="1" errorTitle="Doplňte správnou hodnotu úvazku" error="Doplňte výši úvazku v rozmezí od 0,5 - 1" sqref="I8:I57" xr:uid="{B1A0ABDD-69A2-4213-853D-E3E4EE12D893}">
      <formula1>0.5</formula1>
      <formula2>1</formula2>
    </dataValidation>
    <dataValidation type="list" allowBlank="1" showInputMessage="1" showErrorMessage="1" sqref="E8:E57" xr:uid="{98DD98CA-5EAF-478B-AE2D-4849D8146791}">
      <formula1>"do konce roku 2023,od roku 2024"</formula1>
    </dataValidation>
  </dataValidations>
  <pageMargins left="0.7" right="0.7" top="0.78740157499999996" bottom="0.78740157499999996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CDEF8DAF-D301-4C65-BEAC-D23597EDF8DC}">
          <x14:formula1>
            <xm:f>'Podpůrná data'!$E$188:$E$189</xm:f>
          </x14:formula1>
          <xm:sqref>O8:O57 G8:G57</xm:sqref>
        </x14:dataValidation>
        <x14:dataValidation type="list" allowBlank="1" showInputMessage="1" showErrorMessage="1" xr:uid="{929D3873-F232-41A1-B655-35F969591338}">
          <x14:formula1>
            <xm:f>'Podpůrná data'!$F$189:$F$196</xm:f>
          </x14:formula1>
          <xm:sqref>F8:F57</xm:sqref>
        </x14:dataValidation>
        <x14:dataValidation type="list" allowBlank="1" showInputMessage="1" showErrorMessage="1" xr:uid="{FD2CDDCE-59A6-4CFB-BF27-7F27EB810207}">
          <x14:formula1>
            <xm:f>'Podpůrná data'!$A$17:$A$184</xm:f>
          </x14:formula1>
          <xm:sqref>J8:J57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B2F27D-BC1E-4A20-8600-7304744E60A0}">
  <sheetPr>
    <tabColor rgb="FF00CC66"/>
  </sheetPr>
  <dimension ref="A1:W59"/>
  <sheetViews>
    <sheetView zoomScaleNormal="100" workbookViewId="0">
      <pane ySplit="7" topLeftCell="A8" activePane="bottomLeft" state="frozen"/>
      <selection pane="bottomLeft" activeCell="J14" sqref="J14"/>
    </sheetView>
  </sheetViews>
  <sheetFormatPr defaultColWidth="8.88671875" defaultRowHeight="14.4" x14ac:dyDescent="0.3"/>
  <cols>
    <col min="1" max="1" width="2.77734375" style="25" customWidth="1"/>
    <col min="2" max="2" width="4" style="26" customWidth="1"/>
    <col min="3" max="3" width="33.77734375" style="48" customWidth="1"/>
    <col min="4" max="4" width="3.33203125" style="48" customWidth="1"/>
    <col min="5" max="5" width="18" style="48" customWidth="1"/>
    <col min="6" max="7" width="9.88671875" style="28" customWidth="1"/>
    <col min="8" max="9" width="8.77734375" style="25" customWidth="1"/>
    <col min="10" max="10" width="23.109375" style="28" customWidth="1"/>
    <col min="11" max="13" width="13.109375" style="28" customWidth="1"/>
    <col min="14" max="14" width="23.44140625" style="25" customWidth="1"/>
    <col min="15" max="15" width="9" style="25" customWidth="1"/>
    <col min="16" max="16" width="14" style="25" customWidth="1"/>
    <col min="17" max="17" width="11.6640625" style="25" customWidth="1"/>
    <col min="18" max="18" width="23.44140625" style="25" customWidth="1"/>
    <col min="19" max="19" width="21.44140625" style="25" customWidth="1"/>
    <col min="20" max="20" width="2.21875" style="27" customWidth="1"/>
    <col min="21" max="23" width="2.77734375" style="25" hidden="1" customWidth="1"/>
    <col min="24" max="16384" width="8.88671875" style="25"/>
  </cols>
  <sheetData>
    <row r="1" spans="1:23" ht="15" customHeight="1" thickBot="1" x14ac:dyDescent="0.35">
      <c r="C1" s="25"/>
      <c r="D1" s="25"/>
      <c r="E1" s="25"/>
      <c r="F1" s="25"/>
      <c r="G1" s="25"/>
      <c r="J1" s="25"/>
      <c r="K1" s="25"/>
      <c r="L1" s="25"/>
      <c r="M1" s="25"/>
    </row>
    <row r="2" spans="1:23" s="214" customFormat="1" ht="15" customHeight="1" thickBot="1" x14ac:dyDescent="0.35">
      <c r="A2" s="208"/>
      <c r="B2" s="221"/>
      <c r="C2" s="222"/>
      <c r="D2" s="222"/>
      <c r="E2" s="222"/>
      <c r="F2" s="222"/>
      <c r="G2" s="222"/>
      <c r="H2" s="223"/>
      <c r="I2" s="223"/>
      <c r="J2" s="222"/>
      <c r="K2" s="222"/>
      <c r="L2" s="222"/>
      <c r="M2" s="222"/>
      <c r="N2" s="224" t="s">
        <v>265</v>
      </c>
      <c r="O2" s="223"/>
      <c r="P2" s="223"/>
      <c r="Q2" s="223"/>
      <c r="R2" s="224" t="s">
        <v>238</v>
      </c>
      <c r="S2" s="224" t="s">
        <v>56</v>
      </c>
      <c r="T2" s="213"/>
    </row>
    <row r="3" spans="1:23" ht="25.05" customHeight="1" thickBot="1" x14ac:dyDescent="0.35">
      <c r="A3" s="29"/>
      <c r="B3" s="93"/>
      <c r="C3" s="341" t="s">
        <v>274</v>
      </c>
      <c r="D3" s="100"/>
      <c r="E3" s="100"/>
      <c r="F3" s="100"/>
      <c r="G3" s="100"/>
      <c r="H3" s="95"/>
      <c r="I3" s="95"/>
      <c r="J3" s="95"/>
      <c r="K3" s="324" t="s">
        <v>293</v>
      </c>
      <c r="L3" s="325"/>
      <c r="M3" s="326"/>
      <c r="N3" s="64">
        <f>SUM(N8:N57)</f>
        <v>0</v>
      </c>
      <c r="O3" s="93"/>
      <c r="P3" s="99"/>
      <c r="Q3" s="99"/>
      <c r="R3" s="64">
        <f>SUM(R8:R57)</f>
        <v>0</v>
      </c>
      <c r="S3" s="64">
        <f>SUM(S8:S57)</f>
        <v>0</v>
      </c>
    </row>
    <row r="4" spans="1:23" ht="4.2" customHeight="1" x14ac:dyDescent="0.3">
      <c r="A4" s="29"/>
      <c r="B4" s="93"/>
      <c r="C4" s="342"/>
      <c r="D4" s="100"/>
      <c r="E4" s="100"/>
      <c r="F4" s="100"/>
      <c r="G4" s="100"/>
      <c r="H4" s="95"/>
      <c r="I4" s="95"/>
      <c r="J4" s="95"/>
      <c r="K4" s="95"/>
      <c r="L4" s="95"/>
      <c r="M4" s="95"/>
      <c r="N4" s="96"/>
      <c r="O4" s="95"/>
      <c r="P4" s="95"/>
      <c r="Q4" s="95"/>
      <c r="R4" s="96"/>
      <c r="S4" s="96"/>
    </row>
    <row r="5" spans="1:23" ht="25.05" customHeight="1" thickBot="1" x14ac:dyDescent="0.35">
      <c r="A5" s="35"/>
      <c r="B5" s="93"/>
      <c r="C5" s="343"/>
      <c r="D5" s="100"/>
      <c r="E5" s="336" t="s">
        <v>321</v>
      </c>
      <c r="F5" s="336" t="s">
        <v>264</v>
      </c>
      <c r="G5" s="336" t="s">
        <v>266</v>
      </c>
      <c r="H5" s="336" t="s">
        <v>232</v>
      </c>
      <c r="I5" s="336" t="s">
        <v>234</v>
      </c>
      <c r="J5" s="336" t="s">
        <v>228</v>
      </c>
      <c r="K5" s="336" t="s">
        <v>240</v>
      </c>
      <c r="L5" s="336" t="s">
        <v>239</v>
      </c>
      <c r="M5" s="336" t="s">
        <v>268</v>
      </c>
      <c r="N5" s="338" t="s">
        <v>1</v>
      </c>
      <c r="O5" s="335" t="s">
        <v>243</v>
      </c>
      <c r="P5" s="336" t="s">
        <v>245</v>
      </c>
      <c r="Q5" s="336" t="s">
        <v>270</v>
      </c>
      <c r="R5" s="338" t="s">
        <v>251</v>
      </c>
      <c r="S5" s="339" t="s">
        <v>310</v>
      </c>
    </row>
    <row r="6" spans="1:23" ht="16.95" customHeight="1" x14ac:dyDescent="0.3">
      <c r="A6" s="36"/>
      <c r="B6" s="94"/>
      <c r="C6" s="95"/>
      <c r="D6" s="95"/>
      <c r="E6" s="336"/>
      <c r="F6" s="336"/>
      <c r="G6" s="336"/>
      <c r="H6" s="336"/>
      <c r="I6" s="336"/>
      <c r="J6" s="336"/>
      <c r="K6" s="336"/>
      <c r="L6" s="336"/>
      <c r="M6" s="336"/>
      <c r="N6" s="338"/>
      <c r="O6" s="335"/>
      <c r="P6" s="336"/>
      <c r="Q6" s="336"/>
      <c r="R6" s="338"/>
      <c r="S6" s="339"/>
    </row>
    <row r="7" spans="1:23" s="44" customFormat="1" ht="28.95" customHeight="1" thickBot="1" x14ac:dyDescent="0.35">
      <c r="A7" s="38"/>
      <c r="B7" s="93"/>
      <c r="C7" s="101" t="s">
        <v>2</v>
      </c>
      <c r="D7" s="101"/>
      <c r="E7" s="97" t="s">
        <v>318</v>
      </c>
      <c r="F7" s="97" t="s">
        <v>229</v>
      </c>
      <c r="G7" s="97" t="s">
        <v>244</v>
      </c>
      <c r="H7" s="111" t="s">
        <v>233</v>
      </c>
      <c r="I7" s="111" t="s">
        <v>235</v>
      </c>
      <c r="J7" s="97" t="s">
        <v>229</v>
      </c>
      <c r="K7" s="97" t="s">
        <v>242</v>
      </c>
      <c r="L7" s="97" t="s">
        <v>241</v>
      </c>
      <c r="M7" s="97" t="s">
        <v>269</v>
      </c>
      <c r="N7" s="98" t="s">
        <v>230</v>
      </c>
      <c r="O7" s="97" t="s">
        <v>244</v>
      </c>
      <c r="P7" s="97" t="s">
        <v>246</v>
      </c>
      <c r="Q7" s="337"/>
      <c r="R7" s="98"/>
      <c r="S7" s="340"/>
      <c r="T7" s="43"/>
    </row>
    <row r="8" spans="1:23" x14ac:dyDescent="0.3">
      <c r="B8" s="102" t="s">
        <v>4</v>
      </c>
      <c r="C8" s="344"/>
      <c r="D8" s="344"/>
      <c r="E8" s="58"/>
      <c r="F8" s="54"/>
      <c r="G8" s="54"/>
      <c r="H8" s="17"/>
      <c r="I8" s="19"/>
      <c r="J8" s="58"/>
      <c r="K8" s="264" t="str">
        <f>IF(ISBLANK(J8),"",IF(E8="do konce roku 2023",VLOOKUP(J8,'Podpůrná data'!$A$17:$B$184,2,FALSE),IF(E8="od roku 2024",VLOOKUP(J8,'Podpůrná data'!$E$17:$F$184,2,FALSE),"")))</f>
        <v/>
      </c>
      <c r="L8" s="264">
        <f>IFERROR(ROUND(IF(ISBLANK(I8),0,IF(E8="do konce roku 2023",INT((K8*'Podpůrná data'!$B$11)+'Podpůrná data'!$C$11),IF(E8="od roku 2024",INT((K8*'Podpůrná data'!$B$12)+'Podpůrná data'!$C$12),0))),2),0)</f>
        <v>0</v>
      </c>
      <c r="M8" s="264">
        <f>IFERROR(INT(ROUND(I8,2)*(VLOOKUP(INT(H8),'Podpůrná data'!$A$188:$C$232,2,FALSE))*(H8/(INT(H8)))),0)</f>
        <v>0</v>
      </c>
      <c r="N8" s="105">
        <f>L8*M8</f>
        <v>0</v>
      </c>
      <c r="O8" s="24"/>
      <c r="P8" s="17"/>
      <c r="Q8" s="108">
        <f>IFERROR(INT(IF(O8="Ano",IF(P8&gt;H8,(ROUND(I8,2)*VLOOKUP(INT(H8),'Podpůrná data'!$A$188:$B$232,2,FALSE)*(H8/INT(H8))),(ROUND(I8,2)*VLOOKUP(INT(P8),'Podpůrná data'!$A$188:$B$232,2,FALSE)*(P8/INT(P8)))),0)),0)</f>
        <v>0</v>
      </c>
      <c r="R8" s="105">
        <f>IF(E8="do konce roku 2023",Q8*'Podpůrná data'!$D$11,IF(E8="od roku 2024",Q8*'Podpůrná data'!$D$12,0))</f>
        <v>0</v>
      </c>
      <c r="S8" s="105">
        <f>N8+R8</f>
        <v>0</v>
      </c>
      <c r="U8" s="25">
        <f>IF($N8&gt;0,IF(ISBLANK(C8),1,0),0)</f>
        <v>0</v>
      </c>
      <c r="V8" s="25">
        <f>IF($N8&gt;0,IF(ISBLANK(F8),1,0),0)</f>
        <v>0</v>
      </c>
      <c r="W8" s="25">
        <f>IF($N8&gt;0,IF(ISBLANK(G8),1,0),0)</f>
        <v>0</v>
      </c>
    </row>
    <row r="9" spans="1:23" x14ac:dyDescent="0.3">
      <c r="B9" s="103" t="s">
        <v>5</v>
      </c>
      <c r="C9" s="292"/>
      <c r="D9" s="293"/>
      <c r="E9" s="249"/>
      <c r="F9" s="55"/>
      <c r="G9" s="55"/>
      <c r="H9" s="20"/>
      <c r="I9" s="21"/>
      <c r="J9" s="57"/>
      <c r="K9" s="265" t="str">
        <f>IF(ISBLANK(J9),"",IF(E9="do konce roku 2023",VLOOKUP(J9,'Podpůrná data'!$A$17:$B$184,2,FALSE),IF(E9="od roku 2024",VLOOKUP(J9,'Podpůrná data'!$E$17:$F$184,2,FALSE),"")))</f>
        <v/>
      </c>
      <c r="L9" s="265">
        <f>IFERROR(ROUND(IF(ISBLANK(I9),0,IF(E9="do konce roku 2023",INT((K9*'Podpůrná data'!$B$11)+'Podpůrná data'!$C$11),IF(E9="od roku 2024",INT((K9*'Podpůrná data'!$B$12)+'Podpůrná data'!$C$12),0))),2),0)</f>
        <v>0</v>
      </c>
      <c r="M9" s="265">
        <f>IFERROR(INT(ROUND(I9,2)*(VLOOKUP(INT(H9),'Podpůrná data'!$A$188:$C$232,2,FALSE))*(H9/(INT(H9)))),0)</f>
        <v>0</v>
      </c>
      <c r="N9" s="106">
        <f t="shared" ref="N9:N57" si="0">L9*M9</f>
        <v>0</v>
      </c>
      <c r="O9" s="49"/>
      <c r="P9" s="20"/>
      <c r="Q9" s="109">
        <f>IFERROR(INT(IF(O9="Ano",IF(P9&gt;H9,(ROUND(I9,2)*VLOOKUP(INT(H9),'Podpůrná data'!$A$188:$B$232,2,FALSE)*(H9/INT(H9))),(ROUND(I9,2)*VLOOKUP(INT(P9),'Podpůrná data'!$A$188:$B$232,2,FALSE)*(P9/INT(P9)))),0)),0)</f>
        <v>0</v>
      </c>
      <c r="R9" s="106">
        <f>IF(E9="do konce roku 2023",Q9*'Podpůrná data'!$D$11,IF(E9="od roku 2024",Q9*'Podpůrná data'!$D$12,0))</f>
        <v>0</v>
      </c>
      <c r="S9" s="106">
        <f t="shared" ref="S9:S57" si="1">N9+R9</f>
        <v>0</v>
      </c>
      <c r="U9" s="25">
        <f t="shared" ref="U9:U57" si="2">IF($N9&gt;0,IF(ISBLANK(C9),1,0),0)</f>
        <v>0</v>
      </c>
      <c r="V9" s="25">
        <f t="shared" ref="V9:W57" si="3">IF($N9&gt;0,IF(ISBLANK(F9),1,0),0)</f>
        <v>0</v>
      </c>
      <c r="W9" s="25">
        <f t="shared" si="3"/>
        <v>0</v>
      </c>
    </row>
    <row r="10" spans="1:23" x14ac:dyDescent="0.3">
      <c r="B10" s="103" t="s">
        <v>6</v>
      </c>
      <c r="C10" s="292"/>
      <c r="D10" s="293"/>
      <c r="E10" s="249"/>
      <c r="F10" s="55"/>
      <c r="G10" s="55"/>
      <c r="H10" s="20"/>
      <c r="I10" s="21"/>
      <c r="J10" s="57"/>
      <c r="K10" s="265" t="str">
        <f>IF(ISBLANK(J10),"",IF(E10="do konce roku 2023",VLOOKUP(J10,'Podpůrná data'!$A$17:$B$184,2,FALSE),IF(E10="od roku 2024",VLOOKUP(J10,'Podpůrná data'!$E$17:$F$184,2,FALSE),"")))</f>
        <v/>
      </c>
      <c r="L10" s="265">
        <f>IFERROR(ROUND(IF(ISBLANK(I10),0,IF(E10="do konce roku 2023",INT((K10*'Podpůrná data'!$B$11)+'Podpůrná data'!$C$11),IF(E10="od roku 2024",INT((K10*'Podpůrná data'!$B$12)+'Podpůrná data'!$C$12),0))),2),0)</f>
        <v>0</v>
      </c>
      <c r="M10" s="265">
        <f>IFERROR(INT(ROUND(I10,2)*(VLOOKUP(INT(H10),'Podpůrná data'!$A$188:$C$232,2,FALSE))*(H10/(INT(H10)))),0)</f>
        <v>0</v>
      </c>
      <c r="N10" s="106">
        <f t="shared" si="0"/>
        <v>0</v>
      </c>
      <c r="O10" s="49"/>
      <c r="P10" s="20"/>
      <c r="Q10" s="109">
        <f>IFERROR(INT(IF(O10="Ano",IF(P10&gt;H10,(ROUND(I10,2)*VLOOKUP(INT(H10),'Podpůrná data'!$A$188:$B$232,2,FALSE)*(H10/INT(H10))),(ROUND(I10,2)*VLOOKUP(INT(P10),'Podpůrná data'!$A$188:$B$232,2,FALSE)*(P10/INT(P10)))),0)),0)</f>
        <v>0</v>
      </c>
      <c r="R10" s="106">
        <f>IF(E10="do konce roku 2023",Q10*'Podpůrná data'!$D$11,IF(E10="od roku 2024",Q10*'Podpůrná data'!$D$12,0))</f>
        <v>0</v>
      </c>
      <c r="S10" s="106">
        <f t="shared" si="1"/>
        <v>0</v>
      </c>
      <c r="U10" s="25">
        <f t="shared" si="2"/>
        <v>0</v>
      </c>
      <c r="V10" s="25">
        <f t="shared" si="3"/>
        <v>0</v>
      </c>
      <c r="W10" s="25">
        <f t="shared" si="3"/>
        <v>0</v>
      </c>
    </row>
    <row r="11" spans="1:23" x14ac:dyDescent="0.3">
      <c r="B11" s="103" t="s">
        <v>7</v>
      </c>
      <c r="C11" s="292"/>
      <c r="D11" s="293"/>
      <c r="E11" s="249"/>
      <c r="F11" s="55"/>
      <c r="G11" s="55"/>
      <c r="H11" s="20"/>
      <c r="I11" s="21"/>
      <c r="J11" s="57"/>
      <c r="K11" s="265" t="str">
        <f>IF(ISBLANK(J11),"",IF(E11="do konce roku 2023",VLOOKUP(J11,'Podpůrná data'!$A$17:$B$184,2,FALSE),IF(E11="od roku 2024",VLOOKUP(J11,'Podpůrná data'!$E$17:$F$184,2,FALSE),"")))</f>
        <v/>
      </c>
      <c r="L11" s="265">
        <f>IFERROR(ROUND(IF(ISBLANK(I11),0,IF(E11="do konce roku 2023",INT((K11*'Podpůrná data'!$B$11)+'Podpůrná data'!$C$11),IF(E11="od roku 2024",INT((K11*'Podpůrná data'!$B$12)+'Podpůrná data'!$C$12),0))),2),0)</f>
        <v>0</v>
      </c>
      <c r="M11" s="265">
        <f>IFERROR(INT(ROUND(I11,2)*(VLOOKUP(INT(H11),'Podpůrná data'!$A$188:$C$232,2,FALSE))*(H11/(INT(H11)))),0)</f>
        <v>0</v>
      </c>
      <c r="N11" s="106">
        <f t="shared" si="0"/>
        <v>0</v>
      </c>
      <c r="O11" s="49"/>
      <c r="P11" s="20"/>
      <c r="Q11" s="109">
        <f>IFERROR(INT(IF(O11="Ano",IF(P11&gt;H11,(ROUND(I11,2)*VLOOKUP(INT(H11),'Podpůrná data'!$A$188:$B$232,2,FALSE)*(H11/INT(H11))),(ROUND(I11,2)*VLOOKUP(INT(P11),'Podpůrná data'!$A$188:$B$232,2,FALSE)*(P11/INT(P11)))),0)),0)</f>
        <v>0</v>
      </c>
      <c r="R11" s="106">
        <f>IF(E11="do konce roku 2023",Q11*'Podpůrná data'!$D$11,IF(E11="od roku 2024",Q11*'Podpůrná data'!$D$12,0))</f>
        <v>0</v>
      </c>
      <c r="S11" s="106">
        <f t="shared" si="1"/>
        <v>0</v>
      </c>
      <c r="U11" s="25">
        <f t="shared" si="2"/>
        <v>0</v>
      </c>
      <c r="V11" s="25">
        <f t="shared" si="3"/>
        <v>0</v>
      </c>
      <c r="W11" s="25">
        <f t="shared" si="3"/>
        <v>0</v>
      </c>
    </row>
    <row r="12" spans="1:23" x14ac:dyDescent="0.3">
      <c r="B12" s="103" t="s">
        <v>8</v>
      </c>
      <c r="C12" s="292"/>
      <c r="D12" s="293"/>
      <c r="E12" s="249"/>
      <c r="F12" s="55"/>
      <c r="G12" s="55"/>
      <c r="H12" s="20"/>
      <c r="I12" s="21"/>
      <c r="J12" s="57"/>
      <c r="K12" s="265" t="str">
        <f>IF(ISBLANK(J12),"",IF(E12="do konce roku 2023",VLOOKUP(J12,'Podpůrná data'!$A$17:$B$184,2,FALSE),IF(E12="od roku 2024",VLOOKUP(J12,'Podpůrná data'!$E$17:$F$184,2,FALSE),"")))</f>
        <v/>
      </c>
      <c r="L12" s="265">
        <f>IFERROR(ROUND(IF(ISBLANK(I12),0,IF(E12="do konce roku 2023",INT((K12*'Podpůrná data'!$B$11)+'Podpůrná data'!$C$11),IF(E12="od roku 2024",INT((K12*'Podpůrná data'!$B$12)+'Podpůrná data'!$C$12),0))),2),0)</f>
        <v>0</v>
      </c>
      <c r="M12" s="265">
        <f>IFERROR(INT(ROUND(I12,2)*(VLOOKUP(INT(H12),'Podpůrná data'!$A$188:$C$232,2,FALSE))*(H12/(INT(H12)))),0)</f>
        <v>0</v>
      </c>
      <c r="N12" s="106">
        <f t="shared" si="0"/>
        <v>0</v>
      </c>
      <c r="O12" s="49"/>
      <c r="P12" s="20"/>
      <c r="Q12" s="109">
        <f>IFERROR(INT(IF(O12="Ano",IF(P12&gt;H12,(ROUND(I12,2)*VLOOKUP(INT(H12),'Podpůrná data'!$A$188:$B$232,2,FALSE)*(H12/INT(H12))),(ROUND(I12,2)*VLOOKUP(INT(P12),'Podpůrná data'!$A$188:$B$232,2,FALSE)*(P12/INT(P12)))),0)),0)</f>
        <v>0</v>
      </c>
      <c r="R12" s="106">
        <f>IF(E12="do konce roku 2023",Q12*'Podpůrná data'!$D$11,IF(E12="od roku 2024",Q12*'Podpůrná data'!$D$12,0))</f>
        <v>0</v>
      </c>
      <c r="S12" s="106">
        <f t="shared" si="1"/>
        <v>0</v>
      </c>
      <c r="U12" s="25">
        <f t="shared" si="2"/>
        <v>0</v>
      </c>
      <c r="V12" s="25">
        <f t="shared" si="3"/>
        <v>0</v>
      </c>
      <c r="W12" s="25">
        <f t="shared" si="3"/>
        <v>0</v>
      </c>
    </row>
    <row r="13" spans="1:23" x14ac:dyDescent="0.3">
      <c r="B13" s="103" t="s">
        <v>9</v>
      </c>
      <c r="C13" s="292"/>
      <c r="D13" s="293"/>
      <c r="E13" s="249"/>
      <c r="F13" s="55"/>
      <c r="G13" s="55"/>
      <c r="H13" s="20"/>
      <c r="I13" s="21"/>
      <c r="J13" s="57"/>
      <c r="K13" s="265" t="str">
        <f>IF(ISBLANK(J13),"",IF(E13="do konce roku 2023",VLOOKUP(J13,'Podpůrná data'!$A$17:$B$184,2,FALSE),IF(E13="od roku 2024",VLOOKUP(J13,'Podpůrná data'!$E$17:$F$184,2,FALSE),"")))</f>
        <v/>
      </c>
      <c r="L13" s="265">
        <f>IFERROR(ROUND(IF(ISBLANK(I13),0,IF(E13="do konce roku 2023",INT((K13*'Podpůrná data'!$B$11)+'Podpůrná data'!$C$11),IF(E13="od roku 2024",INT((K13*'Podpůrná data'!$B$12)+'Podpůrná data'!$C$12),0))),2),0)</f>
        <v>0</v>
      </c>
      <c r="M13" s="265">
        <f>IFERROR(INT(ROUND(I13,2)*(VLOOKUP(INT(H13),'Podpůrná data'!$A$188:$C$232,2,FALSE))*(H13/(INT(H13)))),0)</f>
        <v>0</v>
      </c>
      <c r="N13" s="106">
        <f t="shared" si="0"/>
        <v>0</v>
      </c>
      <c r="O13" s="49"/>
      <c r="P13" s="20"/>
      <c r="Q13" s="109">
        <f>IFERROR(INT(IF(O13="Ano",IF(P13&gt;H13,(ROUND(I13,2)*VLOOKUP(INT(H13),'Podpůrná data'!$A$188:$B$232,2,FALSE)*(H13/INT(H13))),(ROUND(I13,2)*VLOOKUP(INT(P13),'Podpůrná data'!$A$188:$B$232,2,FALSE)*(P13/INT(P13)))),0)),0)</f>
        <v>0</v>
      </c>
      <c r="R13" s="106">
        <f>IF(E13="do konce roku 2023",Q13*'Podpůrná data'!$D$11,IF(E13="od roku 2024",Q13*'Podpůrná data'!$D$12,0))</f>
        <v>0</v>
      </c>
      <c r="S13" s="106">
        <f t="shared" si="1"/>
        <v>0</v>
      </c>
      <c r="U13" s="25">
        <f t="shared" si="2"/>
        <v>0</v>
      </c>
      <c r="V13" s="25">
        <f t="shared" si="3"/>
        <v>0</v>
      </c>
      <c r="W13" s="25">
        <f t="shared" si="3"/>
        <v>0</v>
      </c>
    </row>
    <row r="14" spans="1:23" x14ac:dyDescent="0.3">
      <c r="B14" s="103" t="s">
        <v>10</v>
      </c>
      <c r="C14" s="292"/>
      <c r="D14" s="293"/>
      <c r="E14" s="249"/>
      <c r="F14" s="55"/>
      <c r="G14" s="55"/>
      <c r="H14" s="20"/>
      <c r="I14" s="21"/>
      <c r="J14" s="57"/>
      <c r="K14" s="265" t="str">
        <f>IF(ISBLANK(J14),"",IF(E14="do konce roku 2023",VLOOKUP(J14,'Podpůrná data'!$A$17:$B$184,2,FALSE),IF(E14="od roku 2024",VLOOKUP(J14,'Podpůrná data'!$E$17:$F$184,2,FALSE),"")))</f>
        <v/>
      </c>
      <c r="L14" s="265">
        <f>IFERROR(ROUND(IF(ISBLANK(I14),0,IF(E14="do konce roku 2023",INT((K14*'Podpůrná data'!$B$11)+'Podpůrná data'!$C$11),IF(E14="od roku 2024",INT((K14*'Podpůrná data'!$B$12)+'Podpůrná data'!$C$12),0))),2),0)</f>
        <v>0</v>
      </c>
      <c r="M14" s="265">
        <f>IFERROR(INT(ROUND(I14,2)*(VLOOKUP(INT(H14),'Podpůrná data'!$A$188:$C$232,2,FALSE))*(H14/(INT(H14)))),0)</f>
        <v>0</v>
      </c>
      <c r="N14" s="106">
        <f t="shared" si="0"/>
        <v>0</v>
      </c>
      <c r="O14" s="49"/>
      <c r="P14" s="20"/>
      <c r="Q14" s="109">
        <f>IFERROR(INT(IF(O14="Ano",IF(P14&gt;H14,(ROUND(I14,2)*VLOOKUP(INT(H14),'Podpůrná data'!$A$188:$B$232,2,FALSE)*(H14/INT(H14))),(ROUND(I14,2)*VLOOKUP(INT(P14),'Podpůrná data'!$A$188:$B$232,2,FALSE)*(P14/INT(P14)))),0)),0)</f>
        <v>0</v>
      </c>
      <c r="R14" s="106">
        <f>IF(E14="do konce roku 2023",Q14*'Podpůrná data'!$D$11,IF(E14="od roku 2024",Q14*'Podpůrná data'!$D$12,0))</f>
        <v>0</v>
      </c>
      <c r="S14" s="106">
        <f t="shared" si="1"/>
        <v>0</v>
      </c>
      <c r="U14" s="25">
        <f t="shared" si="2"/>
        <v>0</v>
      </c>
      <c r="V14" s="25">
        <f t="shared" si="3"/>
        <v>0</v>
      </c>
      <c r="W14" s="25">
        <f t="shared" si="3"/>
        <v>0</v>
      </c>
    </row>
    <row r="15" spans="1:23" x14ac:dyDescent="0.3">
      <c r="B15" s="103" t="s">
        <v>11</v>
      </c>
      <c r="C15" s="292"/>
      <c r="D15" s="293"/>
      <c r="E15" s="249"/>
      <c r="F15" s="55"/>
      <c r="G15" s="55"/>
      <c r="H15" s="20"/>
      <c r="I15" s="21"/>
      <c r="J15" s="57"/>
      <c r="K15" s="265" t="str">
        <f>IF(ISBLANK(J15),"",IF(E15="do konce roku 2023",VLOOKUP(J15,'Podpůrná data'!$A$17:$B$184,2,FALSE),IF(E15="od roku 2024",VLOOKUP(J15,'Podpůrná data'!$E$17:$F$184,2,FALSE),"")))</f>
        <v/>
      </c>
      <c r="L15" s="265">
        <f>IFERROR(ROUND(IF(ISBLANK(I15),0,IF(E15="do konce roku 2023",INT((K15*'Podpůrná data'!$B$11)+'Podpůrná data'!$C$11),IF(E15="od roku 2024",INT((K15*'Podpůrná data'!$B$12)+'Podpůrná data'!$C$12),0))),2),0)</f>
        <v>0</v>
      </c>
      <c r="M15" s="265">
        <f>IFERROR(INT(ROUND(I15,2)*(VLOOKUP(INT(H15),'Podpůrná data'!$A$188:$C$232,2,FALSE))*(H15/(INT(H15)))),0)</f>
        <v>0</v>
      </c>
      <c r="N15" s="106">
        <f t="shared" si="0"/>
        <v>0</v>
      </c>
      <c r="O15" s="49"/>
      <c r="P15" s="20"/>
      <c r="Q15" s="109">
        <f>IFERROR(INT(IF(O15="Ano",IF(P15&gt;H15,(ROUND(I15,2)*VLOOKUP(INT(H15),'Podpůrná data'!$A$188:$B$232,2,FALSE)*(H15/INT(H15))),(ROUND(I15,2)*VLOOKUP(INT(P15),'Podpůrná data'!$A$188:$B$232,2,FALSE)*(P15/INT(P15)))),0)),0)</f>
        <v>0</v>
      </c>
      <c r="R15" s="106">
        <f>IF(E15="do konce roku 2023",Q15*'Podpůrná data'!$D$11,IF(E15="od roku 2024",Q15*'Podpůrná data'!$D$12,0))</f>
        <v>0</v>
      </c>
      <c r="S15" s="106">
        <f t="shared" si="1"/>
        <v>0</v>
      </c>
      <c r="U15" s="25">
        <f t="shared" si="2"/>
        <v>0</v>
      </c>
      <c r="V15" s="25">
        <f t="shared" si="3"/>
        <v>0</v>
      </c>
      <c r="W15" s="25">
        <f t="shared" si="3"/>
        <v>0</v>
      </c>
    </row>
    <row r="16" spans="1:23" x14ac:dyDescent="0.3">
      <c r="B16" s="103" t="s">
        <v>12</v>
      </c>
      <c r="C16" s="292"/>
      <c r="D16" s="293"/>
      <c r="E16" s="249"/>
      <c r="F16" s="55"/>
      <c r="G16" s="55"/>
      <c r="H16" s="20"/>
      <c r="I16" s="21"/>
      <c r="J16" s="57"/>
      <c r="K16" s="265" t="str">
        <f>IF(ISBLANK(J16),"",IF(E16="do konce roku 2023",VLOOKUP(J16,'Podpůrná data'!$A$17:$B$184,2,FALSE),IF(E16="od roku 2024",VLOOKUP(J16,'Podpůrná data'!$E$17:$F$184,2,FALSE),"")))</f>
        <v/>
      </c>
      <c r="L16" s="265">
        <f>IFERROR(ROUND(IF(ISBLANK(I16),0,IF(E16="do konce roku 2023",INT((K16*'Podpůrná data'!$B$11)+'Podpůrná data'!$C$11),IF(E16="od roku 2024",INT((K16*'Podpůrná data'!$B$12)+'Podpůrná data'!$C$12),0))),2),0)</f>
        <v>0</v>
      </c>
      <c r="M16" s="265">
        <f>IFERROR(INT(ROUND(I16,2)*(VLOOKUP(INT(H16),'Podpůrná data'!$A$188:$C$232,2,FALSE))*(H16/(INT(H16)))),0)</f>
        <v>0</v>
      </c>
      <c r="N16" s="106">
        <f t="shared" si="0"/>
        <v>0</v>
      </c>
      <c r="O16" s="49"/>
      <c r="P16" s="20"/>
      <c r="Q16" s="109">
        <f>IFERROR(INT(IF(O16="Ano",IF(P16&gt;H16,(ROUND(I16,2)*VLOOKUP(INT(H16),'Podpůrná data'!$A$188:$B$232,2,FALSE)*(H16/INT(H16))),(ROUND(I16,2)*VLOOKUP(INT(P16),'Podpůrná data'!$A$188:$B$232,2,FALSE)*(P16/INT(P16)))),0)),0)</f>
        <v>0</v>
      </c>
      <c r="R16" s="106">
        <f>IF(E16="do konce roku 2023",Q16*'Podpůrná data'!$D$11,IF(E16="od roku 2024",Q16*'Podpůrná data'!$D$12,0))</f>
        <v>0</v>
      </c>
      <c r="S16" s="106">
        <f t="shared" si="1"/>
        <v>0</v>
      </c>
      <c r="U16" s="25">
        <f t="shared" si="2"/>
        <v>0</v>
      </c>
      <c r="V16" s="25">
        <f t="shared" si="3"/>
        <v>0</v>
      </c>
      <c r="W16" s="25">
        <f t="shared" si="3"/>
        <v>0</v>
      </c>
    </row>
    <row r="17" spans="2:23" x14ac:dyDescent="0.3">
      <c r="B17" s="103" t="s">
        <v>13</v>
      </c>
      <c r="C17" s="292"/>
      <c r="D17" s="293"/>
      <c r="E17" s="249"/>
      <c r="F17" s="55"/>
      <c r="G17" s="55"/>
      <c r="H17" s="20"/>
      <c r="I17" s="21"/>
      <c r="J17" s="57"/>
      <c r="K17" s="265" t="str">
        <f>IF(ISBLANK(J17),"",IF(E17="do konce roku 2023",VLOOKUP(J17,'Podpůrná data'!$A$17:$B$184,2,FALSE),IF(E17="od roku 2024",VLOOKUP(J17,'Podpůrná data'!$E$17:$F$184,2,FALSE),"")))</f>
        <v/>
      </c>
      <c r="L17" s="265">
        <f>IFERROR(ROUND(IF(ISBLANK(I17),0,IF(E17="do konce roku 2023",INT((K17*'Podpůrná data'!$B$11)+'Podpůrná data'!$C$11),IF(E17="od roku 2024",INT((K17*'Podpůrná data'!$B$12)+'Podpůrná data'!$C$12),0))),2),0)</f>
        <v>0</v>
      </c>
      <c r="M17" s="265">
        <f>IFERROR(INT(ROUND(I17,2)*(VLOOKUP(INT(H17),'Podpůrná data'!$A$188:$C$232,2,FALSE))*(H17/(INT(H17)))),0)</f>
        <v>0</v>
      </c>
      <c r="N17" s="106">
        <f t="shared" si="0"/>
        <v>0</v>
      </c>
      <c r="O17" s="49"/>
      <c r="P17" s="20"/>
      <c r="Q17" s="109">
        <f>IFERROR(INT(IF(O17="Ano",IF(P17&gt;H17,(ROUND(I17,2)*VLOOKUP(INT(H17),'Podpůrná data'!$A$188:$B$232,2,FALSE)*(H17/INT(H17))),(ROUND(I17,2)*VLOOKUP(INT(P17),'Podpůrná data'!$A$188:$B$232,2,FALSE)*(P17/INT(P17)))),0)),0)</f>
        <v>0</v>
      </c>
      <c r="R17" s="106">
        <f>IF(E17="do konce roku 2023",Q17*'Podpůrná data'!$D$11,IF(E17="od roku 2024",Q17*'Podpůrná data'!$D$12,0))</f>
        <v>0</v>
      </c>
      <c r="S17" s="106">
        <f t="shared" si="1"/>
        <v>0</v>
      </c>
      <c r="U17" s="25">
        <f t="shared" si="2"/>
        <v>0</v>
      </c>
      <c r="V17" s="25">
        <f t="shared" si="3"/>
        <v>0</v>
      </c>
      <c r="W17" s="25">
        <f t="shared" si="3"/>
        <v>0</v>
      </c>
    </row>
    <row r="18" spans="2:23" x14ac:dyDescent="0.3">
      <c r="B18" s="103" t="s">
        <v>14</v>
      </c>
      <c r="C18" s="292"/>
      <c r="D18" s="293"/>
      <c r="E18" s="249"/>
      <c r="F18" s="55"/>
      <c r="G18" s="55"/>
      <c r="H18" s="20"/>
      <c r="I18" s="21"/>
      <c r="J18" s="57"/>
      <c r="K18" s="265" t="str">
        <f>IF(ISBLANK(J18),"",IF(E18="do konce roku 2023",VLOOKUP(J18,'Podpůrná data'!$A$17:$B$184,2,FALSE),IF(E18="od roku 2024",VLOOKUP(J18,'Podpůrná data'!$E$17:$F$184,2,FALSE),"")))</f>
        <v/>
      </c>
      <c r="L18" s="265">
        <f>IFERROR(ROUND(IF(ISBLANK(I18),0,IF(E18="do konce roku 2023",INT((K18*'Podpůrná data'!$B$11)+'Podpůrná data'!$C$11),IF(E18="od roku 2024",INT((K18*'Podpůrná data'!$B$12)+'Podpůrná data'!$C$12),0))),2),0)</f>
        <v>0</v>
      </c>
      <c r="M18" s="265">
        <f>IFERROR(INT(ROUND(I18,2)*(VLOOKUP(INT(H18),'Podpůrná data'!$A$188:$C$232,2,FALSE))*(H18/(INT(H18)))),0)</f>
        <v>0</v>
      </c>
      <c r="N18" s="106">
        <f t="shared" si="0"/>
        <v>0</v>
      </c>
      <c r="O18" s="49"/>
      <c r="P18" s="20"/>
      <c r="Q18" s="109">
        <f>IFERROR(INT(IF(O18="Ano",IF(P18&gt;H18,(ROUND(I18,2)*VLOOKUP(INT(H18),'Podpůrná data'!$A$188:$B$232,2,FALSE)*(H18/INT(H18))),(ROUND(I18,2)*VLOOKUP(INT(P18),'Podpůrná data'!$A$188:$B$232,2,FALSE)*(P18/INT(P18)))),0)),0)</f>
        <v>0</v>
      </c>
      <c r="R18" s="106">
        <f>IF(E18="do konce roku 2023",Q18*'Podpůrná data'!$D$11,IF(E18="od roku 2024",Q18*'Podpůrná data'!$D$12,0))</f>
        <v>0</v>
      </c>
      <c r="S18" s="106">
        <f t="shared" si="1"/>
        <v>0</v>
      </c>
      <c r="U18" s="25">
        <f t="shared" si="2"/>
        <v>0</v>
      </c>
      <c r="V18" s="25">
        <f t="shared" si="3"/>
        <v>0</v>
      </c>
      <c r="W18" s="25">
        <f t="shared" si="3"/>
        <v>0</v>
      </c>
    </row>
    <row r="19" spans="2:23" x14ac:dyDescent="0.3">
      <c r="B19" s="103" t="s">
        <v>15</v>
      </c>
      <c r="C19" s="292"/>
      <c r="D19" s="293"/>
      <c r="E19" s="249"/>
      <c r="F19" s="55"/>
      <c r="G19" s="55"/>
      <c r="H19" s="20"/>
      <c r="I19" s="21"/>
      <c r="J19" s="57"/>
      <c r="K19" s="265" t="str">
        <f>IF(ISBLANK(J19),"",IF(E19="do konce roku 2023",VLOOKUP(J19,'Podpůrná data'!$A$17:$B$184,2,FALSE),IF(E19="od roku 2024",VLOOKUP(J19,'Podpůrná data'!$E$17:$F$184,2,FALSE),"")))</f>
        <v/>
      </c>
      <c r="L19" s="265">
        <f>IFERROR(ROUND(IF(ISBLANK(I19),0,IF(E19="do konce roku 2023",INT((K19*'Podpůrná data'!$B$11)+'Podpůrná data'!$C$11),IF(E19="od roku 2024",INT((K19*'Podpůrná data'!$B$12)+'Podpůrná data'!$C$12),0))),2),0)</f>
        <v>0</v>
      </c>
      <c r="M19" s="265">
        <f>IFERROR(INT(ROUND(I19,2)*(VLOOKUP(INT(H19),'Podpůrná data'!$A$188:$C$232,2,FALSE))*(H19/(INT(H19)))),0)</f>
        <v>0</v>
      </c>
      <c r="N19" s="106">
        <f t="shared" si="0"/>
        <v>0</v>
      </c>
      <c r="O19" s="49"/>
      <c r="P19" s="20"/>
      <c r="Q19" s="109">
        <f>IFERROR(INT(IF(O19="Ano",IF(P19&gt;H19,(ROUND(I19,2)*VLOOKUP(INT(H19),'Podpůrná data'!$A$188:$B$232,2,FALSE)*(H19/INT(H19))),(ROUND(I19,2)*VLOOKUP(INT(P19),'Podpůrná data'!$A$188:$B$232,2,FALSE)*(P19/INT(P19)))),0)),0)</f>
        <v>0</v>
      </c>
      <c r="R19" s="106">
        <f>IF(E19="do konce roku 2023",Q19*'Podpůrná data'!$D$11,IF(E19="od roku 2024",Q19*'Podpůrná data'!$D$12,0))</f>
        <v>0</v>
      </c>
      <c r="S19" s="106">
        <f t="shared" si="1"/>
        <v>0</v>
      </c>
      <c r="U19" s="25">
        <f t="shared" si="2"/>
        <v>0</v>
      </c>
      <c r="V19" s="25">
        <f t="shared" si="3"/>
        <v>0</v>
      </c>
      <c r="W19" s="25">
        <f t="shared" si="3"/>
        <v>0</v>
      </c>
    </row>
    <row r="20" spans="2:23" x14ac:dyDescent="0.3">
      <c r="B20" s="103" t="s">
        <v>16</v>
      </c>
      <c r="C20" s="292"/>
      <c r="D20" s="293"/>
      <c r="E20" s="249"/>
      <c r="F20" s="55"/>
      <c r="G20" s="55"/>
      <c r="H20" s="20"/>
      <c r="I20" s="21"/>
      <c r="J20" s="57"/>
      <c r="K20" s="265" t="str">
        <f>IF(ISBLANK(J20),"",IF(E20="do konce roku 2023",VLOOKUP(J20,'Podpůrná data'!$A$17:$B$184,2,FALSE),IF(E20="od roku 2024",VLOOKUP(J20,'Podpůrná data'!$E$17:$F$184,2,FALSE),"")))</f>
        <v/>
      </c>
      <c r="L20" s="265">
        <f>IFERROR(ROUND(IF(ISBLANK(I20),0,IF(E20="do konce roku 2023",INT((K20*'Podpůrná data'!$B$11)+'Podpůrná data'!$C$11),IF(E20="od roku 2024",INT((K20*'Podpůrná data'!$B$12)+'Podpůrná data'!$C$12),0))),2),0)</f>
        <v>0</v>
      </c>
      <c r="M20" s="265">
        <f>IFERROR(INT(ROUND(I20,2)*(VLOOKUP(INT(H20),'Podpůrná data'!$A$188:$C$232,2,FALSE))*(H20/(INT(H20)))),0)</f>
        <v>0</v>
      </c>
      <c r="N20" s="106">
        <f t="shared" si="0"/>
        <v>0</v>
      </c>
      <c r="O20" s="49"/>
      <c r="P20" s="20"/>
      <c r="Q20" s="109">
        <f>IFERROR(INT(IF(O20="Ano",IF(P20&gt;H20,(ROUND(I20,2)*VLOOKUP(INT(H20),'Podpůrná data'!$A$188:$B$232,2,FALSE)*(H20/INT(H20))),(ROUND(I20,2)*VLOOKUP(INT(P20),'Podpůrná data'!$A$188:$B$232,2,FALSE)*(P20/INT(P20)))),0)),0)</f>
        <v>0</v>
      </c>
      <c r="R20" s="106">
        <f>IF(E20="do konce roku 2023",Q20*'Podpůrná data'!$D$11,IF(E20="od roku 2024",Q20*'Podpůrná data'!$D$12,0))</f>
        <v>0</v>
      </c>
      <c r="S20" s="106">
        <f t="shared" si="1"/>
        <v>0</v>
      </c>
      <c r="U20" s="25">
        <f t="shared" si="2"/>
        <v>0</v>
      </c>
      <c r="V20" s="25">
        <f t="shared" si="3"/>
        <v>0</v>
      </c>
      <c r="W20" s="25">
        <f t="shared" si="3"/>
        <v>0</v>
      </c>
    </row>
    <row r="21" spans="2:23" x14ac:dyDescent="0.3">
      <c r="B21" s="103" t="s">
        <v>17</v>
      </c>
      <c r="C21" s="292"/>
      <c r="D21" s="293"/>
      <c r="E21" s="249"/>
      <c r="F21" s="55"/>
      <c r="G21" s="55"/>
      <c r="H21" s="20"/>
      <c r="I21" s="21"/>
      <c r="J21" s="57"/>
      <c r="K21" s="265" t="str">
        <f>IF(ISBLANK(J21),"",IF(E21="do konce roku 2023",VLOOKUP(J21,'Podpůrná data'!$A$17:$B$184,2,FALSE),IF(E21="od roku 2024",VLOOKUP(J21,'Podpůrná data'!$E$17:$F$184,2,FALSE),"")))</f>
        <v/>
      </c>
      <c r="L21" s="265">
        <f>IFERROR(ROUND(IF(ISBLANK(I21),0,IF(E21="do konce roku 2023",INT((K21*'Podpůrná data'!$B$11)+'Podpůrná data'!$C$11),IF(E21="od roku 2024",INT((K21*'Podpůrná data'!$B$12)+'Podpůrná data'!$C$12),0))),2),0)</f>
        <v>0</v>
      </c>
      <c r="M21" s="265">
        <f>IFERROR(INT(ROUND(I21,2)*(VLOOKUP(INT(H21),'Podpůrná data'!$A$188:$C$232,2,FALSE))*(H21/(INT(H21)))),0)</f>
        <v>0</v>
      </c>
      <c r="N21" s="106">
        <f t="shared" si="0"/>
        <v>0</v>
      </c>
      <c r="O21" s="49"/>
      <c r="P21" s="20"/>
      <c r="Q21" s="109">
        <f>IFERROR(INT(IF(O21="Ano",IF(P21&gt;H21,(ROUND(I21,2)*VLOOKUP(INT(H21),'Podpůrná data'!$A$188:$B$232,2,FALSE)*(H21/INT(H21))),(ROUND(I21,2)*VLOOKUP(INT(P21),'Podpůrná data'!$A$188:$B$232,2,FALSE)*(P21/INT(P21)))),0)),0)</f>
        <v>0</v>
      </c>
      <c r="R21" s="106">
        <f>IF(E21="do konce roku 2023",Q21*'Podpůrná data'!$D$11,IF(E21="od roku 2024",Q21*'Podpůrná data'!$D$12,0))</f>
        <v>0</v>
      </c>
      <c r="S21" s="106">
        <f t="shared" si="1"/>
        <v>0</v>
      </c>
      <c r="U21" s="25">
        <f t="shared" si="2"/>
        <v>0</v>
      </c>
      <c r="V21" s="25">
        <f t="shared" si="3"/>
        <v>0</v>
      </c>
      <c r="W21" s="25">
        <f t="shared" si="3"/>
        <v>0</v>
      </c>
    </row>
    <row r="22" spans="2:23" x14ac:dyDescent="0.3">
      <c r="B22" s="103" t="s">
        <v>18</v>
      </c>
      <c r="C22" s="292"/>
      <c r="D22" s="293"/>
      <c r="E22" s="249"/>
      <c r="F22" s="55"/>
      <c r="G22" s="55"/>
      <c r="H22" s="20"/>
      <c r="I22" s="21"/>
      <c r="J22" s="57"/>
      <c r="K22" s="265" t="str">
        <f>IF(ISBLANK(J22),"",IF(E22="do konce roku 2023",VLOOKUP(J22,'Podpůrná data'!$A$17:$B$184,2,FALSE),IF(E22="od roku 2024",VLOOKUP(J22,'Podpůrná data'!$E$17:$F$184,2,FALSE),"")))</f>
        <v/>
      </c>
      <c r="L22" s="265">
        <f>IFERROR(ROUND(IF(ISBLANK(I22),0,IF(E22="do konce roku 2023",INT((K22*'Podpůrná data'!$B$11)+'Podpůrná data'!$C$11),IF(E22="od roku 2024",INT((K22*'Podpůrná data'!$B$12)+'Podpůrná data'!$C$12),0))),2),0)</f>
        <v>0</v>
      </c>
      <c r="M22" s="265">
        <f>IFERROR(INT(ROUND(I22,2)*(VLOOKUP(INT(H22),'Podpůrná data'!$A$188:$C$232,2,FALSE))*(H22/(INT(H22)))),0)</f>
        <v>0</v>
      </c>
      <c r="N22" s="106">
        <f t="shared" si="0"/>
        <v>0</v>
      </c>
      <c r="O22" s="49"/>
      <c r="P22" s="20"/>
      <c r="Q22" s="109">
        <f>IFERROR(INT(IF(O22="Ano",IF(P22&gt;H22,(ROUND(I22,2)*VLOOKUP(INT(H22),'Podpůrná data'!$A$188:$B$232,2,FALSE)*(H22/INT(H22))),(ROUND(I22,2)*VLOOKUP(INT(P22),'Podpůrná data'!$A$188:$B$232,2,FALSE)*(P22/INT(P22)))),0)),0)</f>
        <v>0</v>
      </c>
      <c r="R22" s="106">
        <f>IF(E22="do konce roku 2023",Q22*'Podpůrná data'!$D$11,IF(E22="od roku 2024",Q22*'Podpůrná data'!$D$12,0))</f>
        <v>0</v>
      </c>
      <c r="S22" s="106">
        <f t="shared" si="1"/>
        <v>0</v>
      </c>
      <c r="U22" s="25">
        <f t="shared" si="2"/>
        <v>0</v>
      </c>
      <c r="V22" s="25">
        <f t="shared" si="3"/>
        <v>0</v>
      </c>
      <c r="W22" s="25">
        <f t="shared" si="3"/>
        <v>0</v>
      </c>
    </row>
    <row r="23" spans="2:23" x14ac:dyDescent="0.3">
      <c r="B23" s="103" t="s">
        <v>19</v>
      </c>
      <c r="C23" s="292"/>
      <c r="D23" s="293"/>
      <c r="E23" s="249"/>
      <c r="F23" s="55"/>
      <c r="G23" s="55"/>
      <c r="H23" s="20"/>
      <c r="I23" s="21"/>
      <c r="J23" s="57"/>
      <c r="K23" s="265" t="str">
        <f>IF(ISBLANK(J23),"",IF(E23="do konce roku 2023",VLOOKUP(J23,'Podpůrná data'!$A$17:$B$184,2,FALSE),IF(E23="od roku 2024",VLOOKUP(J23,'Podpůrná data'!$E$17:$F$184,2,FALSE),"")))</f>
        <v/>
      </c>
      <c r="L23" s="265">
        <f>IFERROR(ROUND(IF(ISBLANK(I23),0,IF(E23="do konce roku 2023",INT((K23*'Podpůrná data'!$B$11)+'Podpůrná data'!$C$11),IF(E23="od roku 2024",INT((K23*'Podpůrná data'!$B$12)+'Podpůrná data'!$C$12),0))),2),0)</f>
        <v>0</v>
      </c>
      <c r="M23" s="265">
        <f>IFERROR(INT(ROUND(I23,2)*(VLOOKUP(INT(H23),'Podpůrná data'!$A$188:$C$232,2,FALSE))*(H23/(INT(H23)))),0)</f>
        <v>0</v>
      </c>
      <c r="N23" s="106">
        <f t="shared" si="0"/>
        <v>0</v>
      </c>
      <c r="O23" s="49"/>
      <c r="P23" s="20"/>
      <c r="Q23" s="109">
        <f>IFERROR(INT(IF(O23="Ano",IF(P23&gt;H23,(ROUND(I23,2)*VLOOKUP(INT(H23),'Podpůrná data'!$A$188:$B$232,2,FALSE)*(H23/INT(H23))),(ROUND(I23,2)*VLOOKUP(INT(P23),'Podpůrná data'!$A$188:$B$232,2,FALSE)*(P23/INT(P23)))),0)),0)</f>
        <v>0</v>
      </c>
      <c r="R23" s="106">
        <f>IF(E23="do konce roku 2023",Q23*'Podpůrná data'!$D$11,IF(E23="od roku 2024",Q23*'Podpůrná data'!$D$12,0))</f>
        <v>0</v>
      </c>
      <c r="S23" s="106">
        <f t="shared" si="1"/>
        <v>0</v>
      </c>
      <c r="U23" s="25">
        <f t="shared" si="2"/>
        <v>0</v>
      </c>
      <c r="V23" s="25">
        <f t="shared" si="3"/>
        <v>0</v>
      </c>
      <c r="W23" s="25">
        <f t="shared" si="3"/>
        <v>0</v>
      </c>
    </row>
    <row r="24" spans="2:23" x14ac:dyDescent="0.3">
      <c r="B24" s="103" t="s">
        <v>20</v>
      </c>
      <c r="C24" s="292"/>
      <c r="D24" s="293"/>
      <c r="E24" s="249"/>
      <c r="F24" s="55"/>
      <c r="G24" s="55"/>
      <c r="H24" s="20"/>
      <c r="I24" s="21"/>
      <c r="J24" s="57"/>
      <c r="K24" s="265" t="str">
        <f>IF(ISBLANK(J24),"",IF(E24="do konce roku 2023",VLOOKUP(J24,'Podpůrná data'!$A$17:$B$184,2,FALSE),IF(E24="od roku 2024",VLOOKUP(J24,'Podpůrná data'!$E$17:$F$184,2,FALSE),"")))</f>
        <v/>
      </c>
      <c r="L24" s="265">
        <f>IFERROR(ROUND(IF(ISBLANK(I24),0,IF(E24="do konce roku 2023",INT((K24*'Podpůrná data'!$B$11)+'Podpůrná data'!$C$11),IF(E24="od roku 2024",INT((K24*'Podpůrná data'!$B$12)+'Podpůrná data'!$C$12),0))),2),0)</f>
        <v>0</v>
      </c>
      <c r="M24" s="265">
        <f>IFERROR(INT(ROUND(I24,2)*(VLOOKUP(INT(H24),'Podpůrná data'!$A$188:$C$232,2,FALSE))*(H24/(INT(H24)))),0)</f>
        <v>0</v>
      </c>
      <c r="N24" s="106">
        <f t="shared" si="0"/>
        <v>0</v>
      </c>
      <c r="O24" s="49"/>
      <c r="P24" s="20"/>
      <c r="Q24" s="109">
        <f>IFERROR(INT(IF(O24="Ano",IF(P24&gt;H24,(ROUND(I24,2)*VLOOKUP(INT(H24),'Podpůrná data'!$A$188:$B$232,2,FALSE)*(H24/INT(H24))),(ROUND(I24,2)*VLOOKUP(INT(P24),'Podpůrná data'!$A$188:$B$232,2,FALSE)*(P24/INT(P24)))),0)),0)</f>
        <v>0</v>
      </c>
      <c r="R24" s="106">
        <f>IF(E24="do konce roku 2023",Q24*'Podpůrná data'!$D$11,IF(E24="od roku 2024",Q24*'Podpůrná data'!$D$12,0))</f>
        <v>0</v>
      </c>
      <c r="S24" s="106">
        <f t="shared" si="1"/>
        <v>0</v>
      </c>
      <c r="U24" s="25">
        <f t="shared" si="2"/>
        <v>0</v>
      </c>
      <c r="V24" s="25">
        <f t="shared" si="3"/>
        <v>0</v>
      </c>
      <c r="W24" s="25">
        <f t="shared" si="3"/>
        <v>0</v>
      </c>
    </row>
    <row r="25" spans="2:23" x14ac:dyDescent="0.3">
      <c r="B25" s="103" t="s">
        <v>21</v>
      </c>
      <c r="C25" s="292"/>
      <c r="D25" s="293"/>
      <c r="E25" s="249"/>
      <c r="F25" s="55"/>
      <c r="G25" s="55"/>
      <c r="H25" s="20"/>
      <c r="I25" s="21"/>
      <c r="J25" s="57"/>
      <c r="K25" s="265" t="str">
        <f>IF(ISBLANK(J25),"",IF(E25="do konce roku 2023",VLOOKUP(J25,'Podpůrná data'!$A$17:$B$184,2,FALSE),IF(E25="od roku 2024",VLOOKUP(J25,'Podpůrná data'!$E$17:$F$184,2,FALSE),"")))</f>
        <v/>
      </c>
      <c r="L25" s="265">
        <f>IFERROR(ROUND(IF(ISBLANK(I25),0,IF(E25="do konce roku 2023",INT((K25*'Podpůrná data'!$B$11)+'Podpůrná data'!$C$11),IF(E25="od roku 2024",INT((K25*'Podpůrná data'!$B$12)+'Podpůrná data'!$C$12),0))),2),0)</f>
        <v>0</v>
      </c>
      <c r="M25" s="265">
        <f>IFERROR(INT(ROUND(I25,2)*(VLOOKUP(INT(H25),'Podpůrná data'!$A$188:$C$232,2,FALSE))*(H25/(INT(H25)))),0)</f>
        <v>0</v>
      </c>
      <c r="N25" s="106">
        <f t="shared" si="0"/>
        <v>0</v>
      </c>
      <c r="O25" s="49"/>
      <c r="P25" s="20"/>
      <c r="Q25" s="109">
        <f>IFERROR(INT(IF(O25="Ano",IF(P25&gt;H25,(ROUND(I25,2)*VLOOKUP(INT(H25),'Podpůrná data'!$A$188:$B$232,2,FALSE)*(H25/INT(H25))),(ROUND(I25,2)*VLOOKUP(INT(P25),'Podpůrná data'!$A$188:$B$232,2,FALSE)*(P25/INT(P25)))),0)),0)</f>
        <v>0</v>
      </c>
      <c r="R25" s="106">
        <f>IF(E25="do konce roku 2023",Q25*'Podpůrná data'!$D$11,IF(E25="od roku 2024",Q25*'Podpůrná data'!$D$12,0))</f>
        <v>0</v>
      </c>
      <c r="S25" s="106">
        <f t="shared" si="1"/>
        <v>0</v>
      </c>
      <c r="T25" s="27">
        <f t="shared" ref="T25:T57" si="4">IF(N25&gt;0,IF(ISTEXT(C25)=TRUE,0,1),0)</f>
        <v>0</v>
      </c>
      <c r="U25" s="25">
        <f t="shared" si="2"/>
        <v>0</v>
      </c>
      <c r="V25" s="25">
        <f t="shared" si="3"/>
        <v>0</v>
      </c>
      <c r="W25" s="25">
        <f t="shared" si="3"/>
        <v>0</v>
      </c>
    </row>
    <row r="26" spans="2:23" x14ac:dyDescent="0.3">
      <c r="B26" s="103" t="s">
        <v>22</v>
      </c>
      <c r="C26" s="292"/>
      <c r="D26" s="293"/>
      <c r="E26" s="249"/>
      <c r="F26" s="55"/>
      <c r="G26" s="55"/>
      <c r="H26" s="20"/>
      <c r="I26" s="21"/>
      <c r="J26" s="57"/>
      <c r="K26" s="265" t="str">
        <f>IF(ISBLANK(J26),"",IF(E26="do konce roku 2023",VLOOKUP(J26,'Podpůrná data'!$A$17:$B$184,2,FALSE),IF(E26="od roku 2024",VLOOKUP(J26,'Podpůrná data'!$E$17:$F$184,2,FALSE),"")))</f>
        <v/>
      </c>
      <c r="L26" s="265">
        <f>IFERROR(ROUND(IF(ISBLANK(I26),0,IF(E26="do konce roku 2023",INT((K26*'Podpůrná data'!$B$11)+'Podpůrná data'!$C$11),IF(E26="od roku 2024",INT((K26*'Podpůrná data'!$B$12)+'Podpůrná data'!$C$12),0))),2),0)</f>
        <v>0</v>
      </c>
      <c r="M26" s="265">
        <f>IFERROR(INT(ROUND(I26,2)*(VLOOKUP(INT(H26),'Podpůrná data'!$A$188:$C$232,2,FALSE))*(H26/(INT(H26)))),0)</f>
        <v>0</v>
      </c>
      <c r="N26" s="106">
        <f t="shared" si="0"/>
        <v>0</v>
      </c>
      <c r="O26" s="49"/>
      <c r="P26" s="20"/>
      <c r="Q26" s="109">
        <f>IFERROR(INT(IF(O26="Ano",IF(P26&gt;H26,(ROUND(I26,2)*VLOOKUP(INT(H26),'Podpůrná data'!$A$188:$B$232,2,FALSE)*(H26/INT(H26))),(ROUND(I26,2)*VLOOKUP(INT(P26),'Podpůrná data'!$A$188:$B$232,2,FALSE)*(P26/INT(P26)))),0)),0)</f>
        <v>0</v>
      </c>
      <c r="R26" s="106">
        <f>IF(E26="do konce roku 2023",Q26*'Podpůrná data'!$D$11,IF(E26="od roku 2024",Q26*'Podpůrná data'!$D$12,0))</f>
        <v>0</v>
      </c>
      <c r="S26" s="106">
        <f t="shared" si="1"/>
        <v>0</v>
      </c>
      <c r="T26" s="27">
        <f t="shared" si="4"/>
        <v>0</v>
      </c>
      <c r="U26" s="25">
        <f t="shared" si="2"/>
        <v>0</v>
      </c>
      <c r="V26" s="25">
        <f t="shared" si="3"/>
        <v>0</v>
      </c>
      <c r="W26" s="25">
        <f t="shared" si="3"/>
        <v>0</v>
      </c>
    </row>
    <row r="27" spans="2:23" x14ac:dyDescent="0.3">
      <c r="B27" s="103" t="s">
        <v>23</v>
      </c>
      <c r="C27" s="292"/>
      <c r="D27" s="293"/>
      <c r="E27" s="249"/>
      <c r="F27" s="55"/>
      <c r="G27" s="55"/>
      <c r="H27" s="20"/>
      <c r="I27" s="21"/>
      <c r="J27" s="57"/>
      <c r="K27" s="265" t="str">
        <f>IF(ISBLANK(J27),"",IF(E27="do konce roku 2023",VLOOKUP(J27,'Podpůrná data'!$A$17:$B$184,2,FALSE),IF(E27="od roku 2024",VLOOKUP(J27,'Podpůrná data'!$E$17:$F$184,2,FALSE),"")))</f>
        <v/>
      </c>
      <c r="L27" s="265">
        <f>IFERROR(ROUND(IF(ISBLANK(I27),0,IF(E27="do konce roku 2023",INT((K27*'Podpůrná data'!$B$11)+'Podpůrná data'!$C$11),IF(E27="od roku 2024",INT((K27*'Podpůrná data'!$B$12)+'Podpůrná data'!$C$12),0))),2),0)</f>
        <v>0</v>
      </c>
      <c r="M27" s="265">
        <f>IFERROR(INT(ROUND(I27,2)*(VLOOKUP(INT(H27),'Podpůrná data'!$A$188:$C$232,2,FALSE))*(H27/(INT(H27)))),0)</f>
        <v>0</v>
      </c>
      <c r="N27" s="106">
        <f t="shared" si="0"/>
        <v>0</v>
      </c>
      <c r="O27" s="49"/>
      <c r="P27" s="20"/>
      <c r="Q27" s="109">
        <f>IFERROR(INT(IF(O27="Ano",IF(P27&gt;H27,(ROUND(I27,2)*VLOOKUP(INT(H27),'Podpůrná data'!$A$188:$B$232,2,FALSE)*(H27/INT(H27))),(ROUND(I27,2)*VLOOKUP(INT(P27),'Podpůrná data'!$A$188:$B$232,2,FALSE)*(P27/INT(P27)))),0)),0)</f>
        <v>0</v>
      </c>
      <c r="R27" s="106">
        <f>IF(E27="do konce roku 2023",Q27*'Podpůrná data'!$D$11,IF(E27="od roku 2024",Q27*'Podpůrná data'!$D$12,0))</f>
        <v>0</v>
      </c>
      <c r="S27" s="106">
        <f t="shared" si="1"/>
        <v>0</v>
      </c>
      <c r="T27" s="27">
        <f t="shared" si="4"/>
        <v>0</v>
      </c>
      <c r="U27" s="25">
        <f t="shared" si="2"/>
        <v>0</v>
      </c>
      <c r="V27" s="25">
        <f t="shared" si="3"/>
        <v>0</v>
      </c>
      <c r="W27" s="25">
        <f t="shared" si="3"/>
        <v>0</v>
      </c>
    </row>
    <row r="28" spans="2:23" x14ac:dyDescent="0.3">
      <c r="B28" s="103" t="s">
        <v>24</v>
      </c>
      <c r="C28" s="292"/>
      <c r="D28" s="293"/>
      <c r="E28" s="249"/>
      <c r="F28" s="55"/>
      <c r="G28" s="55"/>
      <c r="H28" s="20"/>
      <c r="I28" s="21"/>
      <c r="J28" s="57"/>
      <c r="K28" s="265" t="str">
        <f>IF(ISBLANK(J28),"",IF(E28="do konce roku 2023",VLOOKUP(J28,'Podpůrná data'!$A$17:$B$184,2,FALSE),IF(E28="od roku 2024",VLOOKUP(J28,'Podpůrná data'!$E$17:$F$184,2,FALSE),"")))</f>
        <v/>
      </c>
      <c r="L28" s="265">
        <f>IFERROR(ROUND(IF(ISBLANK(I28),0,IF(E28="do konce roku 2023",INT((K28*'Podpůrná data'!$B$11)+'Podpůrná data'!$C$11),IF(E28="od roku 2024",INT((K28*'Podpůrná data'!$B$12)+'Podpůrná data'!$C$12),0))),2),0)</f>
        <v>0</v>
      </c>
      <c r="M28" s="265">
        <f>IFERROR(INT(ROUND(I28,2)*(VLOOKUP(INT(H28),'Podpůrná data'!$A$188:$C$232,2,FALSE))*(H28/(INT(H28)))),0)</f>
        <v>0</v>
      </c>
      <c r="N28" s="106">
        <f t="shared" si="0"/>
        <v>0</v>
      </c>
      <c r="O28" s="49"/>
      <c r="P28" s="20"/>
      <c r="Q28" s="109">
        <f>IFERROR(INT(IF(O28="Ano",IF(P28&gt;H28,(ROUND(I28,2)*VLOOKUP(INT(H28),'Podpůrná data'!$A$188:$B$232,2,FALSE)*(H28/INT(H28))),(ROUND(I28,2)*VLOOKUP(INT(P28),'Podpůrná data'!$A$188:$B$232,2,FALSE)*(P28/INT(P28)))),0)),0)</f>
        <v>0</v>
      </c>
      <c r="R28" s="106">
        <f>IF(E28="do konce roku 2023",Q28*'Podpůrná data'!$D$11,IF(E28="od roku 2024",Q28*'Podpůrná data'!$D$12,0))</f>
        <v>0</v>
      </c>
      <c r="S28" s="106">
        <f t="shared" si="1"/>
        <v>0</v>
      </c>
      <c r="T28" s="27">
        <f t="shared" si="4"/>
        <v>0</v>
      </c>
      <c r="U28" s="25">
        <f t="shared" si="2"/>
        <v>0</v>
      </c>
      <c r="V28" s="25">
        <f t="shared" si="3"/>
        <v>0</v>
      </c>
      <c r="W28" s="25">
        <f t="shared" si="3"/>
        <v>0</v>
      </c>
    </row>
    <row r="29" spans="2:23" x14ac:dyDescent="0.3">
      <c r="B29" s="103" t="s">
        <v>25</v>
      </c>
      <c r="C29" s="292"/>
      <c r="D29" s="293"/>
      <c r="E29" s="249"/>
      <c r="F29" s="55"/>
      <c r="G29" s="55"/>
      <c r="H29" s="20"/>
      <c r="I29" s="21"/>
      <c r="J29" s="57"/>
      <c r="K29" s="265" t="str">
        <f>IF(ISBLANK(J29),"",IF(E29="do konce roku 2023",VLOOKUP(J29,'Podpůrná data'!$A$17:$B$184,2,FALSE),IF(E29="od roku 2024",VLOOKUP(J29,'Podpůrná data'!$E$17:$F$184,2,FALSE),"")))</f>
        <v/>
      </c>
      <c r="L29" s="265">
        <f>IFERROR(ROUND(IF(ISBLANK(I29),0,IF(E29="do konce roku 2023",INT((K29*'Podpůrná data'!$B$11)+'Podpůrná data'!$C$11),IF(E29="od roku 2024",INT((K29*'Podpůrná data'!$B$12)+'Podpůrná data'!$C$12),0))),2),0)</f>
        <v>0</v>
      </c>
      <c r="M29" s="265">
        <f>IFERROR(INT(ROUND(I29,2)*(VLOOKUP(INT(H29),'Podpůrná data'!$A$188:$C$232,2,FALSE))*(H29/(INT(H29)))),0)</f>
        <v>0</v>
      </c>
      <c r="N29" s="106">
        <f t="shared" si="0"/>
        <v>0</v>
      </c>
      <c r="O29" s="49"/>
      <c r="P29" s="20"/>
      <c r="Q29" s="109">
        <f>IFERROR(INT(IF(O29="Ano",IF(P29&gt;H29,(ROUND(I29,2)*VLOOKUP(INT(H29),'Podpůrná data'!$A$188:$B$232,2,FALSE)*(H29/INT(H29))),(ROUND(I29,2)*VLOOKUP(INT(P29),'Podpůrná data'!$A$188:$B$232,2,FALSE)*(P29/INT(P29)))),0)),0)</f>
        <v>0</v>
      </c>
      <c r="R29" s="106">
        <f>IF(E29="do konce roku 2023",Q29*'Podpůrná data'!$D$11,IF(E29="od roku 2024",Q29*'Podpůrná data'!$D$12,0))</f>
        <v>0</v>
      </c>
      <c r="S29" s="106">
        <f t="shared" si="1"/>
        <v>0</v>
      </c>
      <c r="T29" s="27">
        <f t="shared" si="4"/>
        <v>0</v>
      </c>
      <c r="U29" s="25">
        <f t="shared" si="2"/>
        <v>0</v>
      </c>
      <c r="V29" s="25">
        <f t="shared" si="3"/>
        <v>0</v>
      </c>
      <c r="W29" s="25">
        <f t="shared" si="3"/>
        <v>0</v>
      </c>
    </row>
    <row r="30" spans="2:23" x14ac:dyDescent="0.3">
      <c r="B30" s="103" t="s">
        <v>26</v>
      </c>
      <c r="C30" s="292"/>
      <c r="D30" s="293"/>
      <c r="E30" s="249"/>
      <c r="F30" s="55"/>
      <c r="G30" s="55"/>
      <c r="H30" s="20"/>
      <c r="I30" s="21"/>
      <c r="J30" s="57"/>
      <c r="K30" s="265" t="str">
        <f>IF(ISBLANK(J30),"",IF(E30="do konce roku 2023",VLOOKUP(J30,'Podpůrná data'!$A$17:$B$184,2,FALSE),IF(E30="od roku 2024",VLOOKUP(J30,'Podpůrná data'!$E$17:$F$184,2,FALSE),"")))</f>
        <v/>
      </c>
      <c r="L30" s="265">
        <f>IFERROR(ROUND(IF(ISBLANK(I30),0,IF(E30="do konce roku 2023",INT((K30*'Podpůrná data'!$B$11)+'Podpůrná data'!$C$11),IF(E30="od roku 2024",INT((K30*'Podpůrná data'!$B$12)+'Podpůrná data'!$C$12),0))),2),0)</f>
        <v>0</v>
      </c>
      <c r="M30" s="265">
        <f>IFERROR(INT(ROUND(I30,2)*(VLOOKUP(INT(H30),'Podpůrná data'!$A$188:$C$232,2,FALSE))*(H30/(INT(H30)))),0)</f>
        <v>0</v>
      </c>
      <c r="N30" s="106">
        <f t="shared" si="0"/>
        <v>0</v>
      </c>
      <c r="O30" s="49"/>
      <c r="P30" s="20"/>
      <c r="Q30" s="109">
        <f>IFERROR(INT(IF(O30="Ano",IF(P30&gt;H30,(ROUND(I30,2)*VLOOKUP(INT(H30),'Podpůrná data'!$A$188:$B$232,2,FALSE)*(H30/INT(H30))),(ROUND(I30,2)*VLOOKUP(INT(P30),'Podpůrná data'!$A$188:$B$232,2,FALSE)*(P30/INT(P30)))),0)),0)</f>
        <v>0</v>
      </c>
      <c r="R30" s="106">
        <f>IF(E30="do konce roku 2023",Q30*'Podpůrná data'!$D$11,IF(E30="od roku 2024",Q30*'Podpůrná data'!$D$12,0))</f>
        <v>0</v>
      </c>
      <c r="S30" s="106">
        <f t="shared" si="1"/>
        <v>0</v>
      </c>
      <c r="T30" s="27">
        <f t="shared" si="4"/>
        <v>0</v>
      </c>
      <c r="U30" s="25">
        <f t="shared" si="2"/>
        <v>0</v>
      </c>
      <c r="V30" s="25">
        <f t="shared" si="3"/>
        <v>0</v>
      </c>
      <c r="W30" s="25">
        <f t="shared" si="3"/>
        <v>0</v>
      </c>
    </row>
    <row r="31" spans="2:23" x14ac:dyDescent="0.3">
      <c r="B31" s="103" t="s">
        <v>27</v>
      </c>
      <c r="C31" s="292"/>
      <c r="D31" s="293"/>
      <c r="E31" s="249"/>
      <c r="F31" s="55"/>
      <c r="G31" s="55"/>
      <c r="H31" s="20"/>
      <c r="I31" s="21"/>
      <c r="J31" s="57"/>
      <c r="K31" s="265" t="str">
        <f>IF(ISBLANK(J31),"",IF(E31="do konce roku 2023",VLOOKUP(J31,'Podpůrná data'!$A$17:$B$184,2,FALSE),IF(E31="od roku 2024",VLOOKUP(J31,'Podpůrná data'!$E$17:$F$184,2,FALSE),"")))</f>
        <v/>
      </c>
      <c r="L31" s="265">
        <f>IFERROR(ROUND(IF(ISBLANK(I31),0,IF(E31="do konce roku 2023",INT((K31*'Podpůrná data'!$B$11)+'Podpůrná data'!$C$11),IF(E31="od roku 2024",INT((K31*'Podpůrná data'!$B$12)+'Podpůrná data'!$C$12),0))),2),0)</f>
        <v>0</v>
      </c>
      <c r="M31" s="265">
        <f>IFERROR(INT(ROUND(I31,2)*(VLOOKUP(INT(H31),'Podpůrná data'!$A$188:$C$232,2,FALSE))*(H31/(INT(H31)))),0)</f>
        <v>0</v>
      </c>
      <c r="N31" s="106">
        <f t="shared" si="0"/>
        <v>0</v>
      </c>
      <c r="O31" s="49"/>
      <c r="P31" s="20"/>
      <c r="Q31" s="109">
        <f>IFERROR(INT(IF(O31="Ano",IF(P31&gt;H31,(ROUND(I31,2)*VLOOKUP(INT(H31),'Podpůrná data'!$A$188:$B$232,2,FALSE)*(H31/INT(H31))),(ROUND(I31,2)*VLOOKUP(INT(P31),'Podpůrná data'!$A$188:$B$232,2,FALSE)*(P31/INT(P31)))),0)),0)</f>
        <v>0</v>
      </c>
      <c r="R31" s="106">
        <f>IF(E31="do konce roku 2023",Q31*'Podpůrná data'!$D$11,IF(E31="od roku 2024",Q31*'Podpůrná data'!$D$12,0))</f>
        <v>0</v>
      </c>
      <c r="S31" s="106">
        <f t="shared" si="1"/>
        <v>0</v>
      </c>
      <c r="T31" s="27">
        <f t="shared" si="4"/>
        <v>0</v>
      </c>
      <c r="U31" s="25">
        <f t="shared" si="2"/>
        <v>0</v>
      </c>
      <c r="V31" s="25">
        <f t="shared" si="3"/>
        <v>0</v>
      </c>
      <c r="W31" s="25">
        <f t="shared" si="3"/>
        <v>0</v>
      </c>
    </row>
    <row r="32" spans="2:23" x14ac:dyDescent="0.3">
      <c r="B32" s="103" t="s">
        <v>28</v>
      </c>
      <c r="C32" s="292"/>
      <c r="D32" s="293"/>
      <c r="E32" s="249"/>
      <c r="F32" s="55"/>
      <c r="G32" s="55"/>
      <c r="H32" s="20"/>
      <c r="I32" s="21"/>
      <c r="J32" s="57"/>
      <c r="K32" s="265" t="str">
        <f>IF(ISBLANK(J32),"",IF(E32="do konce roku 2023",VLOOKUP(J32,'Podpůrná data'!$A$17:$B$184,2,FALSE),IF(E32="od roku 2024",VLOOKUP(J32,'Podpůrná data'!$E$17:$F$184,2,FALSE),"")))</f>
        <v/>
      </c>
      <c r="L32" s="265">
        <f>IFERROR(ROUND(IF(ISBLANK(I32),0,IF(E32="do konce roku 2023",INT((K32*'Podpůrná data'!$B$11)+'Podpůrná data'!$C$11),IF(E32="od roku 2024",INT((K32*'Podpůrná data'!$B$12)+'Podpůrná data'!$C$12),0))),2),0)</f>
        <v>0</v>
      </c>
      <c r="M32" s="265">
        <f>IFERROR(INT(ROUND(I32,2)*(VLOOKUP(INT(H32),'Podpůrná data'!$A$188:$C$232,2,FALSE))*(H32/(INT(H32)))),0)</f>
        <v>0</v>
      </c>
      <c r="N32" s="106">
        <f t="shared" si="0"/>
        <v>0</v>
      </c>
      <c r="O32" s="49"/>
      <c r="P32" s="20"/>
      <c r="Q32" s="109">
        <f>IFERROR(INT(IF(O32="Ano",IF(P32&gt;H32,(ROUND(I32,2)*VLOOKUP(INT(H32),'Podpůrná data'!$A$188:$B$232,2,FALSE)*(H32/INT(H32))),(ROUND(I32,2)*VLOOKUP(INT(P32),'Podpůrná data'!$A$188:$B$232,2,FALSE)*(P32/INT(P32)))),0)),0)</f>
        <v>0</v>
      </c>
      <c r="R32" s="106">
        <f>IF(E32="do konce roku 2023",Q32*'Podpůrná data'!$D$11,IF(E32="od roku 2024",Q32*'Podpůrná data'!$D$12,0))</f>
        <v>0</v>
      </c>
      <c r="S32" s="106">
        <f t="shared" si="1"/>
        <v>0</v>
      </c>
      <c r="T32" s="27">
        <f t="shared" si="4"/>
        <v>0</v>
      </c>
      <c r="U32" s="25">
        <f t="shared" si="2"/>
        <v>0</v>
      </c>
      <c r="V32" s="25">
        <f t="shared" si="3"/>
        <v>0</v>
      </c>
      <c r="W32" s="25">
        <f t="shared" si="3"/>
        <v>0</v>
      </c>
    </row>
    <row r="33" spans="2:23" x14ac:dyDescent="0.3">
      <c r="B33" s="103" t="s">
        <v>29</v>
      </c>
      <c r="C33" s="292"/>
      <c r="D33" s="293"/>
      <c r="E33" s="249"/>
      <c r="F33" s="55"/>
      <c r="G33" s="55"/>
      <c r="H33" s="20"/>
      <c r="I33" s="21"/>
      <c r="J33" s="57"/>
      <c r="K33" s="265" t="str">
        <f>IF(ISBLANK(J33),"",IF(E33="do konce roku 2023",VLOOKUP(J33,'Podpůrná data'!$A$17:$B$184,2,FALSE),IF(E33="od roku 2024",VLOOKUP(J33,'Podpůrná data'!$E$17:$F$184,2,FALSE),"")))</f>
        <v/>
      </c>
      <c r="L33" s="265">
        <f>IFERROR(ROUND(IF(ISBLANK(I33),0,IF(E33="do konce roku 2023",INT((K33*'Podpůrná data'!$B$11)+'Podpůrná data'!$C$11),IF(E33="od roku 2024",INT((K33*'Podpůrná data'!$B$12)+'Podpůrná data'!$C$12),0))),2),0)</f>
        <v>0</v>
      </c>
      <c r="M33" s="265">
        <f>IFERROR(INT(ROUND(I33,2)*(VLOOKUP(INT(H33),'Podpůrná data'!$A$188:$C$232,2,FALSE))*(H33/(INT(H33)))),0)</f>
        <v>0</v>
      </c>
      <c r="N33" s="106">
        <f t="shared" si="0"/>
        <v>0</v>
      </c>
      <c r="O33" s="49"/>
      <c r="P33" s="20"/>
      <c r="Q33" s="109">
        <f>IFERROR(INT(IF(O33="Ano",IF(P33&gt;H33,(ROUND(I33,2)*VLOOKUP(INT(H33),'Podpůrná data'!$A$188:$B$232,2,FALSE)*(H33/INT(H33))),(ROUND(I33,2)*VLOOKUP(INT(P33),'Podpůrná data'!$A$188:$B$232,2,FALSE)*(P33/INT(P33)))),0)),0)</f>
        <v>0</v>
      </c>
      <c r="R33" s="106">
        <f>IF(E33="do konce roku 2023",Q33*'Podpůrná data'!$D$11,IF(E33="od roku 2024",Q33*'Podpůrná data'!$D$12,0))</f>
        <v>0</v>
      </c>
      <c r="S33" s="106">
        <f t="shared" si="1"/>
        <v>0</v>
      </c>
      <c r="T33" s="27">
        <f t="shared" si="4"/>
        <v>0</v>
      </c>
      <c r="U33" s="25">
        <f t="shared" si="2"/>
        <v>0</v>
      </c>
      <c r="V33" s="25">
        <f t="shared" si="3"/>
        <v>0</v>
      </c>
      <c r="W33" s="25">
        <f t="shared" si="3"/>
        <v>0</v>
      </c>
    </row>
    <row r="34" spans="2:23" x14ac:dyDescent="0.3">
      <c r="B34" s="103" t="s">
        <v>30</v>
      </c>
      <c r="C34" s="292"/>
      <c r="D34" s="293"/>
      <c r="E34" s="249"/>
      <c r="F34" s="55"/>
      <c r="G34" s="55"/>
      <c r="H34" s="20"/>
      <c r="I34" s="21"/>
      <c r="J34" s="57"/>
      <c r="K34" s="265" t="str">
        <f>IF(ISBLANK(J34),"",IF(E34="do konce roku 2023",VLOOKUP(J34,'Podpůrná data'!$A$17:$B$184,2,FALSE),IF(E34="od roku 2024",VLOOKUP(J34,'Podpůrná data'!$E$17:$F$184,2,FALSE),"")))</f>
        <v/>
      </c>
      <c r="L34" s="265">
        <f>IFERROR(ROUND(IF(ISBLANK(I34),0,IF(E34="do konce roku 2023",INT((K34*'Podpůrná data'!$B$11)+'Podpůrná data'!$C$11),IF(E34="od roku 2024",INT((K34*'Podpůrná data'!$B$12)+'Podpůrná data'!$C$12),0))),2),0)</f>
        <v>0</v>
      </c>
      <c r="M34" s="265">
        <f>IFERROR(INT(ROUND(I34,2)*(VLOOKUP(INT(H34),'Podpůrná data'!$A$188:$C$232,2,FALSE))*(H34/(INT(H34)))),0)</f>
        <v>0</v>
      </c>
      <c r="N34" s="106">
        <f t="shared" si="0"/>
        <v>0</v>
      </c>
      <c r="O34" s="49"/>
      <c r="P34" s="20"/>
      <c r="Q34" s="109">
        <f>IFERROR(INT(IF(O34="Ano",IF(P34&gt;H34,(ROUND(I34,2)*VLOOKUP(INT(H34),'Podpůrná data'!$A$188:$B$232,2,FALSE)*(H34/INT(H34))),(ROUND(I34,2)*VLOOKUP(INT(P34),'Podpůrná data'!$A$188:$B$232,2,FALSE)*(P34/INT(P34)))),0)),0)</f>
        <v>0</v>
      </c>
      <c r="R34" s="106">
        <f>IF(E34="do konce roku 2023",Q34*'Podpůrná data'!$D$11,IF(E34="od roku 2024",Q34*'Podpůrná data'!$D$12,0))</f>
        <v>0</v>
      </c>
      <c r="S34" s="106">
        <f t="shared" si="1"/>
        <v>0</v>
      </c>
      <c r="T34" s="27">
        <f t="shared" si="4"/>
        <v>0</v>
      </c>
      <c r="U34" s="25">
        <f t="shared" si="2"/>
        <v>0</v>
      </c>
      <c r="V34" s="25">
        <f t="shared" si="3"/>
        <v>0</v>
      </c>
      <c r="W34" s="25">
        <f t="shared" si="3"/>
        <v>0</v>
      </c>
    </row>
    <row r="35" spans="2:23" x14ac:dyDescent="0.3">
      <c r="B35" s="103" t="s">
        <v>31</v>
      </c>
      <c r="C35" s="292"/>
      <c r="D35" s="293"/>
      <c r="E35" s="249"/>
      <c r="F35" s="55"/>
      <c r="G35" s="55"/>
      <c r="H35" s="20"/>
      <c r="I35" s="21"/>
      <c r="J35" s="57"/>
      <c r="K35" s="265" t="str">
        <f>IF(ISBLANK(J35),"",IF(E35="do konce roku 2023",VLOOKUP(J35,'Podpůrná data'!$A$17:$B$184,2,FALSE),IF(E35="od roku 2024",VLOOKUP(J35,'Podpůrná data'!$E$17:$F$184,2,FALSE),"")))</f>
        <v/>
      </c>
      <c r="L35" s="265">
        <f>IFERROR(ROUND(IF(ISBLANK(I35),0,IF(E35="do konce roku 2023",INT((K35*'Podpůrná data'!$B$11)+'Podpůrná data'!$C$11),IF(E35="od roku 2024",INT((K35*'Podpůrná data'!$B$12)+'Podpůrná data'!$C$12),0))),2),0)</f>
        <v>0</v>
      </c>
      <c r="M35" s="265">
        <f>IFERROR(INT(ROUND(I35,2)*(VLOOKUP(INT(H35),'Podpůrná data'!$A$188:$C$232,2,FALSE))*(H35/(INT(H35)))),0)</f>
        <v>0</v>
      </c>
      <c r="N35" s="106">
        <f t="shared" si="0"/>
        <v>0</v>
      </c>
      <c r="O35" s="49"/>
      <c r="P35" s="20"/>
      <c r="Q35" s="109">
        <f>IFERROR(INT(IF(O35="Ano",IF(P35&gt;H35,(ROUND(I35,2)*VLOOKUP(INT(H35),'Podpůrná data'!$A$188:$B$232,2,FALSE)*(H35/INT(H35))),(ROUND(I35,2)*VLOOKUP(INT(P35),'Podpůrná data'!$A$188:$B$232,2,FALSE)*(P35/INT(P35)))),0)),0)</f>
        <v>0</v>
      </c>
      <c r="R35" s="106">
        <f>IF(E35="do konce roku 2023",Q35*'Podpůrná data'!$D$11,IF(E35="od roku 2024",Q35*'Podpůrná data'!$D$12,0))</f>
        <v>0</v>
      </c>
      <c r="S35" s="106">
        <f t="shared" si="1"/>
        <v>0</v>
      </c>
      <c r="T35" s="27">
        <f t="shared" si="4"/>
        <v>0</v>
      </c>
      <c r="U35" s="25">
        <f t="shared" si="2"/>
        <v>0</v>
      </c>
      <c r="V35" s="25">
        <f t="shared" si="3"/>
        <v>0</v>
      </c>
      <c r="W35" s="25">
        <f t="shared" si="3"/>
        <v>0</v>
      </c>
    </row>
    <row r="36" spans="2:23" x14ac:dyDescent="0.3">
      <c r="B36" s="103" t="s">
        <v>32</v>
      </c>
      <c r="C36" s="292"/>
      <c r="D36" s="293"/>
      <c r="E36" s="249"/>
      <c r="F36" s="55"/>
      <c r="G36" s="55"/>
      <c r="H36" s="20"/>
      <c r="I36" s="21"/>
      <c r="J36" s="57"/>
      <c r="K36" s="265" t="str">
        <f>IF(ISBLANK(J36),"",IF(E36="do konce roku 2023",VLOOKUP(J36,'Podpůrná data'!$A$17:$B$184,2,FALSE),IF(E36="od roku 2024",VLOOKUP(J36,'Podpůrná data'!$E$17:$F$184,2,FALSE),"")))</f>
        <v/>
      </c>
      <c r="L36" s="265">
        <f>IFERROR(ROUND(IF(ISBLANK(I36),0,IF(E36="do konce roku 2023",INT((K36*'Podpůrná data'!$B$11)+'Podpůrná data'!$C$11),IF(E36="od roku 2024",INT((K36*'Podpůrná data'!$B$12)+'Podpůrná data'!$C$12),0))),2),0)</f>
        <v>0</v>
      </c>
      <c r="M36" s="265">
        <f>IFERROR(INT(ROUND(I36,2)*(VLOOKUP(INT(H36),'Podpůrná data'!$A$188:$C$232,2,FALSE))*(H36/(INT(H36)))),0)</f>
        <v>0</v>
      </c>
      <c r="N36" s="106">
        <f t="shared" si="0"/>
        <v>0</v>
      </c>
      <c r="O36" s="49"/>
      <c r="P36" s="20"/>
      <c r="Q36" s="109">
        <f>IFERROR(INT(IF(O36="Ano",IF(P36&gt;H36,(ROUND(I36,2)*VLOOKUP(INT(H36),'Podpůrná data'!$A$188:$B$232,2,FALSE)*(H36/INT(H36))),(ROUND(I36,2)*VLOOKUP(INT(P36),'Podpůrná data'!$A$188:$B$232,2,FALSE)*(P36/INT(P36)))),0)),0)</f>
        <v>0</v>
      </c>
      <c r="R36" s="106">
        <f>IF(E36="do konce roku 2023",Q36*'Podpůrná data'!$D$11,IF(E36="od roku 2024",Q36*'Podpůrná data'!$D$12,0))</f>
        <v>0</v>
      </c>
      <c r="S36" s="106">
        <f t="shared" si="1"/>
        <v>0</v>
      </c>
      <c r="T36" s="27">
        <f t="shared" si="4"/>
        <v>0</v>
      </c>
      <c r="U36" s="25">
        <f t="shared" si="2"/>
        <v>0</v>
      </c>
      <c r="V36" s="25">
        <f t="shared" si="3"/>
        <v>0</v>
      </c>
      <c r="W36" s="25">
        <f t="shared" si="3"/>
        <v>0</v>
      </c>
    </row>
    <row r="37" spans="2:23" x14ac:dyDescent="0.3">
      <c r="B37" s="103" t="s">
        <v>33</v>
      </c>
      <c r="C37" s="292"/>
      <c r="D37" s="293"/>
      <c r="E37" s="249"/>
      <c r="F37" s="55"/>
      <c r="G37" s="55"/>
      <c r="H37" s="20"/>
      <c r="I37" s="21"/>
      <c r="J37" s="57"/>
      <c r="K37" s="265" t="str">
        <f>IF(ISBLANK(J37),"",IF(E37="do konce roku 2023",VLOOKUP(J37,'Podpůrná data'!$A$17:$B$184,2,FALSE),IF(E37="od roku 2024",VLOOKUP(J37,'Podpůrná data'!$E$17:$F$184,2,FALSE),"")))</f>
        <v/>
      </c>
      <c r="L37" s="265">
        <f>IFERROR(ROUND(IF(ISBLANK(I37),0,IF(E37="do konce roku 2023",INT((K37*'Podpůrná data'!$B$11)+'Podpůrná data'!$C$11),IF(E37="od roku 2024",INT((K37*'Podpůrná data'!$B$12)+'Podpůrná data'!$C$12),0))),2),0)</f>
        <v>0</v>
      </c>
      <c r="M37" s="265">
        <f>IFERROR(INT(ROUND(I37,2)*(VLOOKUP(INT(H37),'Podpůrná data'!$A$188:$C$232,2,FALSE))*(H37/(INT(H37)))),0)</f>
        <v>0</v>
      </c>
      <c r="N37" s="106">
        <f t="shared" si="0"/>
        <v>0</v>
      </c>
      <c r="O37" s="49"/>
      <c r="P37" s="20"/>
      <c r="Q37" s="109">
        <f>IFERROR(INT(IF(O37="Ano",IF(P37&gt;H37,(ROUND(I37,2)*VLOOKUP(INT(H37),'Podpůrná data'!$A$188:$B$232,2,FALSE)*(H37/INT(H37))),(ROUND(I37,2)*VLOOKUP(INT(P37),'Podpůrná data'!$A$188:$B$232,2,FALSE)*(P37/INT(P37)))),0)),0)</f>
        <v>0</v>
      </c>
      <c r="R37" s="106">
        <f>IF(E37="do konce roku 2023",Q37*'Podpůrná data'!$D$11,IF(E37="od roku 2024",Q37*'Podpůrná data'!$D$12,0))</f>
        <v>0</v>
      </c>
      <c r="S37" s="106">
        <f t="shared" si="1"/>
        <v>0</v>
      </c>
      <c r="T37" s="27">
        <f t="shared" si="4"/>
        <v>0</v>
      </c>
      <c r="U37" s="25">
        <f t="shared" si="2"/>
        <v>0</v>
      </c>
      <c r="V37" s="25">
        <f t="shared" si="3"/>
        <v>0</v>
      </c>
      <c r="W37" s="25">
        <f t="shared" si="3"/>
        <v>0</v>
      </c>
    </row>
    <row r="38" spans="2:23" x14ac:dyDescent="0.3">
      <c r="B38" s="103" t="s">
        <v>34</v>
      </c>
      <c r="C38" s="292"/>
      <c r="D38" s="293"/>
      <c r="E38" s="249"/>
      <c r="F38" s="55"/>
      <c r="G38" s="55"/>
      <c r="H38" s="20"/>
      <c r="I38" s="21"/>
      <c r="J38" s="57"/>
      <c r="K38" s="265" t="str">
        <f>IF(ISBLANK(J38),"",IF(E38="do konce roku 2023",VLOOKUP(J38,'Podpůrná data'!$A$17:$B$184,2,FALSE),IF(E38="od roku 2024",VLOOKUP(J38,'Podpůrná data'!$E$17:$F$184,2,FALSE),"")))</f>
        <v/>
      </c>
      <c r="L38" s="265">
        <f>IFERROR(ROUND(IF(ISBLANK(I38),0,IF(E38="do konce roku 2023",INT((K38*'Podpůrná data'!$B$11)+'Podpůrná data'!$C$11),IF(E38="od roku 2024",INT((K38*'Podpůrná data'!$B$12)+'Podpůrná data'!$C$12),0))),2),0)</f>
        <v>0</v>
      </c>
      <c r="M38" s="265">
        <f>IFERROR(INT(ROUND(I38,2)*(VLOOKUP(INT(H38),'Podpůrná data'!$A$188:$C$232,2,FALSE))*(H38/(INT(H38)))),0)</f>
        <v>0</v>
      </c>
      <c r="N38" s="106">
        <f t="shared" si="0"/>
        <v>0</v>
      </c>
      <c r="O38" s="49"/>
      <c r="P38" s="20"/>
      <c r="Q38" s="109">
        <f>IFERROR(INT(IF(O38="Ano",IF(P38&gt;H38,(ROUND(I38,2)*VLOOKUP(INT(H38),'Podpůrná data'!$A$188:$B$232,2,FALSE)*(H38/INT(H38))),(ROUND(I38,2)*VLOOKUP(INT(P38),'Podpůrná data'!$A$188:$B$232,2,FALSE)*(P38/INT(P38)))),0)),0)</f>
        <v>0</v>
      </c>
      <c r="R38" s="106">
        <f>IF(E38="do konce roku 2023",Q38*'Podpůrná data'!$D$11,IF(E38="od roku 2024",Q38*'Podpůrná data'!$D$12,0))</f>
        <v>0</v>
      </c>
      <c r="S38" s="106">
        <f t="shared" si="1"/>
        <v>0</v>
      </c>
      <c r="T38" s="27">
        <f t="shared" si="4"/>
        <v>0</v>
      </c>
      <c r="U38" s="25">
        <f t="shared" si="2"/>
        <v>0</v>
      </c>
      <c r="V38" s="25">
        <f t="shared" si="3"/>
        <v>0</v>
      </c>
      <c r="W38" s="25">
        <f t="shared" si="3"/>
        <v>0</v>
      </c>
    </row>
    <row r="39" spans="2:23" x14ac:dyDescent="0.3">
      <c r="B39" s="103" t="s">
        <v>35</v>
      </c>
      <c r="C39" s="292"/>
      <c r="D39" s="293"/>
      <c r="E39" s="249"/>
      <c r="F39" s="55"/>
      <c r="G39" s="55"/>
      <c r="H39" s="20"/>
      <c r="I39" s="21"/>
      <c r="J39" s="57"/>
      <c r="K39" s="265" t="str">
        <f>IF(ISBLANK(J39),"",IF(E39="do konce roku 2023",VLOOKUP(J39,'Podpůrná data'!$A$17:$B$184,2,FALSE),IF(E39="od roku 2024",VLOOKUP(J39,'Podpůrná data'!$E$17:$F$184,2,FALSE),"")))</f>
        <v/>
      </c>
      <c r="L39" s="265">
        <f>IFERROR(ROUND(IF(ISBLANK(I39),0,IF(E39="do konce roku 2023",INT((K39*'Podpůrná data'!$B$11)+'Podpůrná data'!$C$11),IF(E39="od roku 2024",INT((K39*'Podpůrná data'!$B$12)+'Podpůrná data'!$C$12),0))),2),0)</f>
        <v>0</v>
      </c>
      <c r="M39" s="265">
        <f>IFERROR(INT(ROUND(I39,2)*(VLOOKUP(INT(H39),'Podpůrná data'!$A$188:$C$232,2,FALSE))*(H39/(INT(H39)))),0)</f>
        <v>0</v>
      </c>
      <c r="N39" s="106">
        <f t="shared" si="0"/>
        <v>0</v>
      </c>
      <c r="O39" s="49"/>
      <c r="P39" s="20"/>
      <c r="Q39" s="109">
        <f>IFERROR(INT(IF(O39="Ano",IF(P39&gt;H39,(ROUND(I39,2)*VLOOKUP(INT(H39),'Podpůrná data'!$A$188:$B$232,2,FALSE)*(H39/INT(H39))),(ROUND(I39,2)*VLOOKUP(INT(P39),'Podpůrná data'!$A$188:$B$232,2,FALSE)*(P39/INT(P39)))),0)),0)</f>
        <v>0</v>
      </c>
      <c r="R39" s="106">
        <f>IF(E39="do konce roku 2023",Q39*'Podpůrná data'!$D$11,IF(E39="od roku 2024",Q39*'Podpůrná data'!$D$12,0))</f>
        <v>0</v>
      </c>
      <c r="S39" s="106">
        <f t="shared" si="1"/>
        <v>0</v>
      </c>
      <c r="T39" s="27">
        <f t="shared" si="4"/>
        <v>0</v>
      </c>
      <c r="U39" s="25">
        <f t="shared" si="2"/>
        <v>0</v>
      </c>
      <c r="V39" s="25">
        <f t="shared" si="3"/>
        <v>0</v>
      </c>
      <c r="W39" s="25">
        <f t="shared" si="3"/>
        <v>0</v>
      </c>
    </row>
    <row r="40" spans="2:23" x14ac:dyDescent="0.3">
      <c r="B40" s="103" t="s">
        <v>36</v>
      </c>
      <c r="C40" s="292"/>
      <c r="D40" s="293"/>
      <c r="E40" s="249"/>
      <c r="F40" s="55"/>
      <c r="G40" s="55"/>
      <c r="H40" s="20"/>
      <c r="I40" s="21"/>
      <c r="J40" s="57"/>
      <c r="K40" s="265" t="str">
        <f>IF(ISBLANK(J40),"",IF(E40="do konce roku 2023",VLOOKUP(J40,'Podpůrná data'!$A$17:$B$184,2,FALSE),IF(E40="od roku 2024",VLOOKUP(J40,'Podpůrná data'!$E$17:$F$184,2,FALSE),"")))</f>
        <v/>
      </c>
      <c r="L40" s="265">
        <f>IFERROR(ROUND(IF(ISBLANK(I40),0,IF(E40="do konce roku 2023",INT((K40*'Podpůrná data'!$B$11)+'Podpůrná data'!$C$11),IF(E40="od roku 2024",INT((K40*'Podpůrná data'!$B$12)+'Podpůrná data'!$C$12),0))),2),0)</f>
        <v>0</v>
      </c>
      <c r="M40" s="265">
        <f>IFERROR(INT(ROUND(I40,2)*(VLOOKUP(INT(H40),'Podpůrná data'!$A$188:$C$232,2,FALSE))*(H40/(INT(H40)))),0)</f>
        <v>0</v>
      </c>
      <c r="N40" s="106">
        <f t="shared" si="0"/>
        <v>0</v>
      </c>
      <c r="O40" s="49"/>
      <c r="P40" s="20"/>
      <c r="Q40" s="109">
        <f>IFERROR(INT(IF(O40="Ano",IF(P40&gt;H40,(ROUND(I40,2)*VLOOKUP(INT(H40),'Podpůrná data'!$A$188:$B$232,2,FALSE)*(H40/INT(H40))),(ROUND(I40,2)*VLOOKUP(INT(P40),'Podpůrná data'!$A$188:$B$232,2,FALSE)*(P40/INT(P40)))),0)),0)</f>
        <v>0</v>
      </c>
      <c r="R40" s="106">
        <f>IF(E40="do konce roku 2023",Q40*'Podpůrná data'!$D$11,IF(E40="od roku 2024",Q40*'Podpůrná data'!$D$12,0))</f>
        <v>0</v>
      </c>
      <c r="S40" s="106">
        <f t="shared" si="1"/>
        <v>0</v>
      </c>
      <c r="T40" s="27">
        <f t="shared" si="4"/>
        <v>0</v>
      </c>
      <c r="U40" s="25">
        <f t="shared" si="2"/>
        <v>0</v>
      </c>
      <c r="V40" s="25">
        <f t="shared" si="3"/>
        <v>0</v>
      </c>
      <c r="W40" s="25">
        <f t="shared" si="3"/>
        <v>0</v>
      </c>
    </row>
    <row r="41" spans="2:23" x14ac:dyDescent="0.3">
      <c r="B41" s="103" t="s">
        <v>37</v>
      </c>
      <c r="C41" s="292"/>
      <c r="D41" s="293"/>
      <c r="E41" s="249"/>
      <c r="F41" s="55"/>
      <c r="G41" s="55"/>
      <c r="H41" s="20"/>
      <c r="I41" s="21"/>
      <c r="J41" s="57"/>
      <c r="K41" s="265" t="str">
        <f>IF(ISBLANK(J41),"",IF(E41="do konce roku 2023",VLOOKUP(J41,'Podpůrná data'!$A$17:$B$184,2,FALSE),IF(E41="od roku 2024",VLOOKUP(J41,'Podpůrná data'!$E$17:$F$184,2,FALSE),"")))</f>
        <v/>
      </c>
      <c r="L41" s="265">
        <f>IFERROR(ROUND(IF(ISBLANK(I41),0,IF(E41="do konce roku 2023",INT((K41*'Podpůrná data'!$B$11)+'Podpůrná data'!$C$11),IF(E41="od roku 2024",INT((K41*'Podpůrná data'!$B$12)+'Podpůrná data'!$C$12),0))),2),0)</f>
        <v>0</v>
      </c>
      <c r="M41" s="265">
        <f>IFERROR(INT(ROUND(I41,2)*(VLOOKUP(INT(H41),'Podpůrná data'!$A$188:$C$232,2,FALSE))*(H41/(INT(H41)))),0)</f>
        <v>0</v>
      </c>
      <c r="N41" s="106">
        <f t="shared" si="0"/>
        <v>0</v>
      </c>
      <c r="O41" s="49"/>
      <c r="P41" s="20"/>
      <c r="Q41" s="109">
        <f>IFERROR(INT(IF(O41="Ano",IF(P41&gt;H41,(ROUND(I41,2)*VLOOKUP(INT(H41),'Podpůrná data'!$A$188:$B$232,2,FALSE)*(H41/INT(H41))),(ROUND(I41,2)*VLOOKUP(INT(P41),'Podpůrná data'!$A$188:$B$232,2,FALSE)*(P41/INT(P41)))),0)),0)</f>
        <v>0</v>
      </c>
      <c r="R41" s="106">
        <f>IF(E41="do konce roku 2023",Q41*'Podpůrná data'!$D$11,IF(E41="od roku 2024",Q41*'Podpůrná data'!$D$12,0))</f>
        <v>0</v>
      </c>
      <c r="S41" s="106">
        <f t="shared" si="1"/>
        <v>0</v>
      </c>
      <c r="T41" s="27">
        <f t="shared" si="4"/>
        <v>0</v>
      </c>
      <c r="U41" s="25">
        <f t="shared" si="2"/>
        <v>0</v>
      </c>
      <c r="V41" s="25">
        <f t="shared" si="3"/>
        <v>0</v>
      </c>
      <c r="W41" s="25">
        <f t="shared" si="3"/>
        <v>0</v>
      </c>
    </row>
    <row r="42" spans="2:23" x14ac:dyDescent="0.3">
      <c r="B42" s="103" t="s">
        <v>38</v>
      </c>
      <c r="C42" s="292"/>
      <c r="D42" s="293"/>
      <c r="E42" s="249"/>
      <c r="F42" s="55"/>
      <c r="G42" s="55"/>
      <c r="H42" s="20"/>
      <c r="I42" s="21"/>
      <c r="J42" s="57"/>
      <c r="K42" s="265" t="str">
        <f>IF(ISBLANK(J42),"",IF(E42="do konce roku 2023",VLOOKUP(J42,'Podpůrná data'!$A$17:$B$184,2,FALSE),IF(E42="od roku 2024",VLOOKUP(J42,'Podpůrná data'!$E$17:$F$184,2,FALSE),"")))</f>
        <v/>
      </c>
      <c r="L42" s="265">
        <f>IFERROR(ROUND(IF(ISBLANK(I42),0,IF(E42="do konce roku 2023",INT((K42*'Podpůrná data'!$B$11)+'Podpůrná data'!$C$11),IF(E42="od roku 2024",INT((K42*'Podpůrná data'!$B$12)+'Podpůrná data'!$C$12),0))),2),0)</f>
        <v>0</v>
      </c>
      <c r="M42" s="265">
        <f>IFERROR(INT(ROUND(I42,2)*(VLOOKUP(INT(H42),'Podpůrná data'!$A$188:$C$232,2,FALSE))*(H42/(INT(H42)))),0)</f>
        <v>0</v>
      </c>
      <c r="N42" s="106">
        <f t="shared" si="0"/>
        <v>0</v>
      </c>
      <c r="O42" s="49"/>
      <c r="P42" s="20"/>
      <c r="Q42" s="109">
        <f>IFERROR(INT(IF(O42="Ano",IF(P42&gt;H42,(ROUND(I42,2)*VLOOKUP(INT(H42),'Podpůrná data'!$A$188:$B$232,2,FALSE)*(H42/INT(H42))),(ROUND(I42,2)*VLOOKUP(INT(P42),'Podpůrná data'!$A$188:$B$232,2,FALSE)*(P42/INT(P42)))),0)),0)</f>
        <v>0</v>
      </c>
      <c r="R42" s="106">
        <f>IF(E42="do konce roku 2023",Q42*'Podpůrná data'!$D$11,IF(E42="od roku 2024",Q42*'Podpůrná data'!$D$12,0))</f>
        <v>0</v>
      </c>
      <c r="S42" s="106">
        <f t="shared" si="1"/>
        <v>0</v>
      </c>
      <c r="T42" s="27">
        <f t="shared" si="4"/>
        <v>0</v>
      </c>
      <c r="U42" s="25">
        <f t="shared" si="2"/>
        <v>0</v>
      </c>
      <c r="V42" s="25">
        <f t="shared" si="3"/>
        <v>0</v>
      </c>
      <c r="W42" s="25">
        <f t="shared" si="3"/>
        <v>0</v>
      </c>
    </row>
    <row r="43" spans="2:23" x14ac:dyDescent="0.3">
      <c r="B43" s="103" t="s">
        <v>39</v>
      </c>
      <c r="C43" s="292"/>
      <c r="D43" s="293"/>
      <c r="E43" s="249"/>
      <c r="F43" s="55"/>
      <c r="G43" s="55"/>
      <c r="H43" s="20"/>
      <c r="I43" s="21"/>
      <c r="J43" s="57"/>
      <c r="K43" s="265" t="str">
        <f>IF(ISBLANK(J43),"",IF(E43="do konce roku 2023",VLOOKUP(J43,'Podpůrná data'!$A$17:$B$184,2,FALSE),IF(E43="od roku 2024",VLOOKUP(J43,'Podpůrná data'!$E$17:$F$184,2,FALSE),"")))</f>
        <v/>
      </c>
      <c r="L43" s="265">
        <f>IFERROR(ROUND(IF(ISBLANK(I43),0,IF(E43="do konce roku 2023",INT((K43*'Podpůrná data'!$B$11)+'Podpůrná data'!$C$11),IF(E43="od roku 2024",INT((K43*'Podpůrná data'!$B$12)+'Podpůrná data'!$C$12),0))),2),0)</f>
        <v>0</v>
      </c>
      <c r="M43" s="265">
        <f>IFERROR(INT(ROUND(I43,2)*(VLOOKUP(INT(H43),'Podpůrná data'!$A$188:$C$232,2,FALSE))*(H43/(INT(H43)))),0)</f>
        <v>0</v>
      </c>
      <c r="N43" s="106">
        <f t="shared" si="0"/>
        <v>0</v>
      </c>
      <c r="O43" s="49"/>
      <c r="P43" s="20"/>
      <c r="Q43" s="109">
        <f>IFERROR(INT(IF(O43="Ano",IF(P43&gt;H43,(ROUND(I43,2)*VLOOKUP(INT(H43),'Podpůrná data'!$A$188:$B$232,2,FALSE)*(H43/INT(H43))),(ROUND(I43,2)*VLOOKUP(INT(P43),'Podpůrná data'!$A$188:$B$232,2,FALSE)*(P43/INT(P43)))),0)),0)</f>
        <v>0</v>
      </c>
      <c r="R43" s="106">
        <f>IF(E43="do konce roku 2023",Q43*'Podpůrná data'!$D$11,IF(E43="od roku 2024",Q43*'Podpůrná data'!$D$12,0))</f>
        <v>0</v>
      </c>
      <c r="S43" s="106">
        <f t="shared" si="1"/>
        <v>0</v>
      </c>
      <c r="T43" s="27">
        <f t="shared" si="4"/>
        <v>0</v>
      </c>
      <c r="U43" s="25">
        <f t="shared" si="2"/>
        <v>0</v>
      </c>
      <c r="V43" s="25">
        <f t="shared" si="3"/>
        <v>0</v>
      </c>
      <c r="W43" s="25">
        <f t="shared" si="3"/>
        <v>0</v>
      </c>
    </row>
    <row r="44" spans="2:23" x14ac:dyDescent="0.3">
      <c r="B44" s="103" t="s">
        <v>40</v>
      </c>
      <c r="C44" s="292"/>
      <c r="D44" s="293"/>
      <c r="E44" s="249"/>
      <c r="F44" s="55"/>
      <c r="G44" s="55"/>
      <c r="H44" s="20"/>
      <c r="I44" s="21"/>
      <c r="J44" s="57"/>
      <c r="K44" s="265" t="str">
        <f>IF(ISBLANK(J44),"",IF(E44="do konce roku 2023",VLOOKUP(J44,'Podpůrná data'!$A$17:$B$184,2,FALSE),IF(E44="od roku 2024",VLOOKUP(J44,'Podpůrná data'!$E$17:$F$184,2,FALSE),"")))</f>
        <v/>
      </c>
      <c r="L44" s="265">
        <f>IFERROR(ROUND(IF(ISBLANK(I44),0,IF(E44="do konce roku 2023",INT((K44*'Podpůrná data'!$B$11)+'Podpůrná data'!$C$11),IF(E44="od roku 2024",INT((K44*'Podpůrná data'!$B$12)+'Podpůrná data'!$C$12),0))),2),0)</f>
        <v>0</v>
      </c>
      <c r="M44" s="265">
        <f>IFERROR(INT(ROUND(I44,2)*(VLOOKUP(INT(H44),'Podpůrná data'!$A$188:$C$232,2,FALSE))*(H44/(INT(H44)))),0)</f>
        <v>0</v>
      </c>
      <c r="N44" s="106">
        <f t="shared" si="0"/>
        <v>0</v>
      </c>
      <c r="O44" s="49"/>
      <c r="P44" s="20"/>
      <c r="Q44" s="109">
        <f>IFERROR(INT(IF(O44="Ano",IF(P44&gt;H44,(ROUND(I44,2)*VLOOKUP(INT(H44),'Podpůrná data'!$A$188:$B$232,2,FALSE)*(H44/INT(H44))),(ROUND(I44,2)*VLOOKUP(INT(P44),'Podpůrná data'!$A$188:$B$232,2,FALSE)*(P44/INT(P44)))),0)),0)</f>
        <v>0</v>
      </c>
      <c r="R44" s="106">
        <f>IF(E44="do konce roku 2023",Q44*'Podpůrná data'!$D$11,IF(E44="od roku 2024",Q44*'Podpůrná data'!$D$12,0))</f>
        <v>0</v>
      </c>
      <c r="S44" s="106">
        <f t="shared" si="1"/>
        <v>0</v>
      </c>
      <c r="T44" s="27">
        <f t="shared" si="4"/>
        <v>0</v>
      </c>
      <c r="U44" s="25">
        <f t="shared" si="2"/>
        <v>0</v>
      </c>
      <c r="V44" s="25">
        <f t="shared" si="3"/>
        <v>0</v>
      </c>
      <c r="W44" s="25">
        <f t="shared" si="3"/>
        <v>0</v>
      </c>
    </row>
    <row r="45" spans="2:23" x14ac:dyDescent="0.3">
      <c r="B45" s="103" t="s">
        <v>41</v>
      </c>
      <c r="C45" s="292"/>
      <c r="D45" s="293"/>
      <c r="E45" s="249"/>
      <c r="F45" s="55"/>
      <c r="G45" s="55"/>
      <c r="H45" s="20"/>
      <c r="I45" s="21"/>
      <c r="J45" s="57"/>
      <c r="K45" s="265" t="str">
        <f>IF(ISBLANK(J45),"",IF(E45="do konce roku 2023",VLOOKUP(J45,'Podpůrná data'!$A$17:$B$184,2,FALSE),IF(E45="od roku 2024",VLOOKUP(J45,'Podpůrná data'!$E$17:$F$184,2,FALSE),"")))</f>
        <v/>
      </c>
      <c r="L45" s="265">
        <f>IFERROR(ROUND(IF(ISBLANK(I45),0,IF(E45="do konce roku 2023",INT((K45*'Podpůrná data'!$B$11)+'Podpůrná data'!$C$11),IF(E45="od roku 2024",INT((K45*'Podpůrná data'!$B$12)+'Podpůrná data'!$C$12),0))),2),0)</f>
        <v>0</v>
      </c>
      <c r="M45" s="265">
        <f>IFERROR(INT(ROUND(I45,2)*(VLOOKUP(INT(H45),'Podpůrná data'!$A$188:$C$232,2,FALSE))*(H45/(INT(H45)))),0)</f>
        <v>0</v>
      </c>
      <c r="N45" s="106">
        <f t="shared" si="0"/>
        <v>0</v>
      </c>
      <c r="O45" s="49"/>
      <c r="P45" s="20"/>
      <c r="Q45" s="109">
        <f>IFERROR(INT(IF(O45="Ano",IF(P45&gt;H45,(ROUND(I45,2)*VLOOKUP(INT(H45),'Podpůrná data'!$A$188:$B$232,2,FALSE)*(H45/INT(H45))),(ROUND(I45,2)*VLOOKUP(INT(P45),'Podpůrná data'!$A$188:$B$232,2,FALSE)*(P45/INT(P45)))),0)),0)</f>
        <v>0</v>
      </c>
      <c r="R45" s="106">
        <f>IF(E45="do konce roku 2023",Q45*'Podpůrná data'!$D$11,IF(E45="od roku 2024",Q45*'Podpůrná data'!$D$12,0))</f>
        <v>0</v>
      </c>
      <c r="S45" s="106">
        <f t="shared" si="1"/>
        <v>0</v>
      </c>
      <c r="T45" s="27">
        <f t="shared" si="4"/>
        <v>0</v>
      </c>
      <c r="U45" s="25">
        <f t="shared" si="2"/>
        <v>0</v>
      </c>
      <c r="V45" s="25">
        <f t="shared" si="3"/>
        <v>0</v>
      </c>
      <c r="W45" s="25">
        <f t="shared" si="3"/>
        <v>0</v>
      </c>
    </row>
    <row r="46" spans="2:23" x14ac:dyDescent="0.3">
      <c r="B46" s="103" t="s">
        <v>42</v>
      </c>
      <c r="C46" s="292"/>
      <c r="D46" s="293"/>
      <c r="E46" s="249"/>
      <c r="F46" s="55"/>
      <c r="G46" s="55"/>
      <c r="H46" s="20"/>
      <c r="I46" s="21"/>
      <c r="J46" s="57"/>
      <c r="K46" s="265" t="str">
        <f>IF(ISBLANK(J46),"",IF(E46="do konce roku 2023",VLOOKUP(J46,'Podpůrná data'!$A$17:$B$184,2,FALSE),IF(E46="od roku 2024",VLOOKUP(J46,'Podpůrná data'!$E$17:$F$184,2,FALSE),"")))</f>
        <v/>
      </c>
      <c r="L46" s="265">
        <f>IFERROR(ROUND(IF(ISBLANK(I46),0,IF(E46="do konce roku 2023",INT((K46*'Podpůrná data'!$B$11)+'Podpůrná data'!$C$11),IF(E46="od roku 2024",INT((K46*'Podpůrná data'!$B$12)+'Podpůrná data'!$C$12),0))),2),0)</f>
        <v>0</v>
      </c>
      <c r="M46" s="265">
        <f>IFERROR(INT(ROUND(I46,2)*(VLOOKUP(INT(H46),'Podpůrná data'!$A$188:$C$232,2,FALSE))*(H46/(INT(H46)))),0)</f>
        <v>0</v>
      </c>
      <c r="N46" s="106">
        <f t="shared" si="0"/>
        <v>0</v>
      </c>
      <c r="O46" s="49"/>
      <c r="P46" s="20"/>
      <c r="Q46" s="109">
        <f>IFERROR(INT(IF(O46="Ano",IF(P46&gt;H46,(ROUND(I46,2)*VLOOKUP(INT(H46),'Podpůrná data'!$A$188:$B$232,2,FALSE)*(H46/INT(H46))),(ROUND(I46,2)*VLOOKUP(INT(P46),'Podpůrná data'!$A$188:$B$232,2,FALSE)*(P46/INT(P46)))),0)),0)</f>
        <v>0</v>
      </c>
      <c r="R46" s="106">
        <f>IF(E46="do konce roku 2023",Q46*'Podpůrná data'!$D$11,IF(E46="od roku 2024",Q46*'Podpůrná data'!$D$12,0))</f>
        <v>0</v>
      </c>
      <c r="S46" s="106">
        <f t="shared" si="1"/>
        <v>0</v>
      </c>
      <c r="T46" s="27">
        <f t="shared" si="4"/>
        <v>0</v>
      </c>
      <c r="U46" s="25">
        <f t="shared" si="2"/>
        <v>0</v>
      </c>
      <c r="V46" s="25">
        <f t="shared" si="3"/>
        <v>0</v>
      </c>
      <c r="W46" s="25">
        <f t="shared" si="3"/>
        <v>0</v>
      </c>
    </row>
    <row r="47" spans="2:23" x14ac:dyDescent="0.3">
      <c r="B47" s="103" t="s">
        <v>43</v>
      </c>
      <c r="C47" s="292"/>
      <c r="D47" s="293"/>
      <c r="E47" s="249"/>
      <c r="F47" s="55"/>
      <c r="G47" s="55"/>
      <c r="H47" s="20"/>
      <c r="I47" s="21"/>
      <c r="J47" s="57"/>
      <c r="K47" s="265" t="str">
        <f>IF(ISBLANK(J47),"",IF(E47="do konce roku 2023",VLOOKUP(J47,'Podpůrná data'!$A$17:$B$184,2,FALSE),IF(E47="od roku 2024",VLOOKUP(J47,'Podpůrná data'!$E$17:$F$184,2,FALSE),"")))</f>
        <v/>
      </c>
      <c r="L47" s="265">
        <f>IFERROR(ROUND(IF(ISBLANK(I47),0,IF(E47="do konce roku 2023",INT((K47*'Podpůrná data'!$B$11)+'Podpůrná data'!$C$11),IF(E47="od roku 2024",INT((K47*'Podpůrná data'!$B$12)+'Podpůrná data'!$C$12),0))),2),0)</f>
        <v>0</v>
      </c>
      <c r="M47" s="265">
        <f>IFERROR(INT(ROUND(I47,2)*(VLOOKUP(INT(H47),'Podpůrná data'!$A$188:$C$232,2,FALSE))*(H47/(INT(H47)))),0)</f>
        <v>0</v>
      </c>
      <c r="N47" s="106">
        <f t="shared" si="0"/>
        <v>0</v>
      </c>
      <c r="O47" s="49"/>
      <c r="P47" s="20"/>
      <c r="Q47" s="109">
        <f>IFERROR(INT(IF(O47="Ano",IF(P47&gt;H47,(ROUND(I47,2)*VLOOKUP(INT(H47),'Podpůrná data'!$A$188:$B$232,2,FALSE)*(H47/INT(H47))),(ROUND(I47,2)*VLOOKUP(INT(P47),'Podpůrná data'!$A$188:$B$232,2,FALSE)*(P47/INT(P47)))),0)),0)</f>
        <v>0</v>
      </c>
      <c r="R47" s="106">
        <f>IF(E47="do konce roku 2023",Q47*'Podpůrná data'!$D$11,IF(E47="od roku 2024",Q47*'Podpůrná data'!$D$12,0))</f>
        <v>0</v>
      </c>
      <c r="S47" s="106">
        <f t="shared" si="1"/>
        <v>0</v>
      </c>
      <c r="T47" s="27">
        <f t="shared" si="4"/>
        <v>0</v>
      </c>
      <c r="U47" s="25">
        <f t="shared" si="2"/>
        <v>0</v>
      </c>
      <c r="V47" s="25">
        <f t="shared" si="3"/>
        <v>0</v>
      </c>
      <c r="W47" s="25">
        <f t="shared" si="3"/>
        <v>0</v>
      </c>
    </row>
    <row r="48" spans="2:23" x14ac:dyDescent="0.3">
      <c r="B48" s="103" t="s">
        <v>44</v>
      </c>
      <c r="C48" s="292"/>
      <c r="D48" s="293"/>
      <c r="E48" s="249"/>
      <c r="F48" s="55"/>
      <c r="G48" s="55"/>
      <c r="H48" s="20"/>
      <c r="I48" s="21"/>
      <c r="J48" s="57"/>
      <c r="K48" s="265" t="str">
        <f>IF(ISBLANK(J48),"",IF(E48="do konce roku 2023",VLOOKUP(J48,'Podpůrná data'!$A$17:$B$184,2,FALSE),IF(E48="od roku 2024",VLOOKUP(J48,'Podpůrná data'!$E$17:$F$184,2,FALSE),"")))</f>
        <v/>
      </c>
      <c r="L48" s="265">
        <f>IFERROR(ROUND(IF(ISBLANK(I48),0,IF(E48="do konce roku 2023",INT((K48*'Podpůrná data'!$B$11)+'Podpůrná data'!$C$11),IF(E48="od roku 2024",INT((K48*'Podpůrná data'!$B$12)+'Podpůrná data'!$C$12),0))),2),0)</f>
        <v>0</v>
      </c>
      <c r="M48" s="265">
        <f>IFERROR(INT(ROUND(I48,2)*(VLOOKUP(INT(H48),'Podpůrná data'!$A$188:$C$232,2,FALSE))*(H48/(INT(H48)))),0)</f>
        <v>0</v>
      </c>
      <c r="N48" s="106">
        <f t="shared" si="0"/>
        <v>0</v>
      </c>
      <c r="O48" s="49"/>
      <c r="P48" s="20"/>
      <c r="Q48" s="109">
        <f>IFERROR(INT(IF(O48="Ano",IF(P48&gt;H48,(ROUND(I48,2)*VLOOKUP(INT(H48),'Podpůrná data'!$A$188:$B$232,2,FALSE)*(H48/INT(H48))),(ROUND(I48,2)*VLOOKUP(INT(P48),'Podpůrná data'!$A$188:$B$232,2,FALSE)*(P48/INT(P48)))),0)),0)</f>
        <v>0</v>
      </c>
      <c r="R48" s="106">
        <f>IF(E48="do konce roku 2023",Q48*'Podpůrná data'!$D$11,IF(E48="od roku 2024",Q48*'Podpůrná data'!$D$12,0))</f>
        <v>0</v>
      </c>
      <c r="S48" s="106">
        <f t="shared" si="1"/>
        <v>0</v>
      </c>
      <c r="T48" s="27">
        <f t="shared" si="4"/>
        <v>0</v>
      </c>
      <c r="U48" s="25">
        <f t="shared" si="2"/>
        <v>0</v>
      </c>
      <c r="V48" s="25">
        <f t="shared" si="3"/>
        <v>0</v>
      </c>
      <c r="W48" s="25">
        <f t="shared" si="3"/>
        <v>0</v>
      </c>
    </row>
    <row r="49" spans="2:23" x14ac:dyDescent="0.3">
      <c r="B49" s="103" t="s">
        <v>45</v>
      </c>
      <c r="C49" s="292"/>
      <c r="D49" s="293"/>
      <c r="E49" s="249"/>
      <c r="F49" s="55"/>
      <c r="G49" s="55"/>
      <c r="H49" s="20"/>
      <c r="I49" s="21"/>
      <c r="J49" s="57"/>
      <c r="K49" s="265" t="str">
        <f>IF(ISBLANK(J49),"",IF(E49="do konce roku 2023",VLOOKUP(J49,'Podpůrná data'!$A$17:$B$184,2,FALSE),IF(E49="od roku 2024",VLOOKUP(J49,'Podpůrná data'!$E$17:$F$184,2,FALSE),"")))</f>
        <v/>
      </c>
      <c r="L49" s="265">
        <f>IFERROR(ROUND(IF(ISBLANK(I49),0,IF(E49="do konce roku 2023",INT((K49*'Podpůrná data'!$B$11)+'Podpůrná data'!$C$11),IF(E49="od roku 2024",INT((K49*'Podpůrná data'!$B$12)+'Podpůrná data'!$C$12),0))),2),0)</f>
        <v>0</v>
      </c>
      <c r="M49" s="265">
        <f>IFERROR(INT(ROUND(I49,2)*(VLOOKUP(INT(H49),'Podpůrná data'!$A$188:$C$232,2,FALSE))*(H49/(INT(H49)))),0)</f>
        <v>0</v>
      </c>
      <c r="N49" s="106">
        <f t="shared" si="0"/>
        <v>0</v>
      </c>
      <c r="O49" s="49"/>
      <c r="P49" s="20"/>
      <c r="Q49" s="109">
        <f>IFERROR(INT(IF(O49="Ano",IF(P49&gt;H49,(ROUND(I49,2)*VLOOKUP(INT(H49),'Podpůrná data'!$A$188:$B$232,2,FALSE)*(H49/INT(H49))),(ROUND(I49,2)*VLOOKUP(INT(P49),'Podpůrná data'!$A$188:$B$232,2,FALSE)*(P49/INT(P49)))),0)),0)</f>
        <v>0</v>
      </c>
      <c r="R49" s="106">
        <f>IF(E49="do konce roku 2023",Q49*'Podpůrná data'!$D$11,IF(E49="od roku 2024",Q49*'Podpůrná data'!$D$12,0))</f>
        <v>0</v>
      </c>
      <c r="S49" s="106">
        <f t="shared" si="1"/>
        <v>0</v>
      </c>
      <c r="T49" s="27">
        <f t="shared" si="4"/>
        <v>0</v>
      </c>
      <c r="U49" s="25">
        <f t="shared" si="2"/>
        <v>0</v>
      </c>
      <c r="V49" s="25">
        <f t="shared" si="3"/>
        <v>0</v>
      </c>
      <c r="W49" s="25">
        <f t="shared" si="3"/>
        <v>0</v>
      </c>
    </row>
    <row r="50" spans="2:23" x14ac:dyDescent="0.3">
      <c r="B50" s="103" t="s">
        <v>46</v>
      </c>
      <c r="C50" s="292"/>
      <c r="D50" s="293"/>
      <c r="E50" s="249"/>
      <c r="F50" s="55"/>
      <c r="G50" s="55"/>
      <c r="H50" s="20"/>
      <c r="I50" s="21"/>
      <c r="J50" s="57"/>
      <c r="K50" s="265" t="str">
        <f>IF(ISBLANK(J50),"",IF(E50="do konce roku 2023",VLOOKUP(J50,'Podpůrná data'!$A$17:$B$184,2,FALSE),IF(E50="od roku 2024",VLOOKUP(J50,'Podpůrná data'!$E$17:$F$184,2,FALSE),"")))</f>
        <v/>
      </c>
      <c r="L50" s="265">
        <f>IFERROR(ROUND(IF(ISBLANK(I50),0,IF(E50="do konce roku 2023",INT((K50*'Podpůrná data'!$B$11)+'Podpůrná data'!$C$11),IF(E50="od roku 2024",INT((K50*'Podpůrná data'!$B$12)+'Podpůrná data'!$C$12),0))),2),0)</f>
        <v>0</v>
      </c>
      <c r="M50" s="265">
        <f>IFERROR(INT(ROUND(I50,2)*(VLOOKUP(INT(H50),'Podpůrná data'!$A$188:$C$232,2,FALSE))*(H50/(INT(H50)))),0)</f>
        <v>0</v>
      </c>
      <c r="N50" s="106">
        <f t="shared" si="0"/>
        <v>0</v>
      </c>
      <c r="O50" s="49"/>
      <c r="P50" s="20"/>
      <c r="Q50" s="109">
        <f>IFERROR(INT(IF(O50="Ano",IF(P50&gt;H50,(ROUND(I50,2)*VLOOKUP(INT(H50),'Podpůrná data'!$A$188:$B$232,2,FALSE)*(H50/INT(H50))),(ROUND(I50,2)*VLOOKUP(INT(P50),'Podpůrná data'!$A$188:$B$232,2,FALSE)*(P50/INT(P50)))),0)),0)</f>
        <v>0</v>
      </c>
      <c r="R50" s="106">
        <f>IF(E50="do konce roku 2023",Q50*'Podpůrná data'!$D$11,IF(E50="od roku 2024",Q50*'Podpůrná data'!$D$12,0))</f>
        <v>0</v>
      </c>
      <c r="S50" s="106">
        <f t="shared" si="1"/>
        <v>0</v>
      </c>
      <c r="T50" s="27">
        <f t="shared" si="4"/>
        <v>0</v>
      </c>
      <c r="U50" s="25">
        <f t="shared" si="2"/>
        <v>0</v>
      </c>
      <c r="V50" s="25">
        <f t="shared" si="3"/>
        <v>0</v>
      </c>
      <c r="W50" s="25">
        <f t="shared" si="3"/>
        <v>0</v>
      </c>
    </row>
    <row r="51" spans="2:23" x14ac:dyDescent="0.3">
      <c r="B51" s="103" t="s">
        <v>47</v>
      </c>
      <c r="C51" s="292"/>
      <c r="D51" s="293"/>
      <c r="E51" s="249"/>
      <c r="F51" s="55"/>
      <c r="G51" s="55"/>
      <c r="H51" s="20"/>
      <c r="I51" s="21"/>
      <c r="J51" s="57"/>
      <c r="K51" s="265" t="str">
        <f>IF(ISBLANK(J51),"",IF(E51="do konce roku 2023",VLOOKUP(J51,'Podpůrná data'!$A$17:$B$184,2,FALSE),IF(E51="od roku 2024",VLOOKUP(J51,'Podpůrná data'!$E$17:$F$184,2,FALSE),"")))</f>
        <v/>
      </c>
      <c r="L51" s="265">
        <f>IFERROR(ROUND(IF(ISBLANK(I51),0,IF(E51="do konce roku 2023",INT((K51*'Podpůrná data'!$B$11)+'Podpůrná data'!$C$11),IF(E51="od roku 2024",INT((K51*'Podpůrná data'!$B$12)+'Podpůrná data'!$C$12),0))),2),0)</f>
        <v>0</v>
      </c>
      <c r="M51" s="265">
        <f>IFERROR(INT(ROUND(I51,2)*(VLOOKUP(INT(H51),'Podpůrná data'!$A$188:$C$232,2,FALSE))*(H51/(INT(H51)))),0)</f>
        <v>0</v>
      </c>
      <c r="N51" s="106">
        <f t="shared" si="0"/>
        <v>0</v>
      </c>
      <c r="O51" s="49"/>
      <c r="P51" s="20"/>
      <c r="Q51" s="109">
        <f>IFERROR(INT(IF(O51="Ano",IF(P51&gt;H51,(ROUND(I51,2)*VLOOKUP(INT(H51),'Podpůrná data'!$A$188:$B$232,2,FALSE)*(H51/INT(H51))),(ROUND(I51,2)*VLOOKUP(INT(P51),'Podpůrná data'!$A$188:$B$232,2,FALSE)*(P51/INT(P51)))),0)),0)</f>
        <v>0</v>
      </c>
      <c r="R51" s="106">
        <f>IF(E51="do konce roku 2023",Q51*'Podpůrná data'!$D$11,IF(E51="od roku 2024",Q51*'Podpůrná data'!$D$12,0))</f>
        <v>0</v>
      </c>
      <c r="S51" s="106">
        <f t="shared" si="1"/>
        <v>0</v>
      </c>
      <c r="T51" s="27">
        <f t="shared" si="4"/>
        <v>0</v>
      </c>
      <c r="U51" s="25">
        <f t="shared" si="2"/>
        <v>0</v>
      </c>
      <c r="V51" s="25">
        <f t="shared" si="3"/>
        <v>0</v>
      </c>
      <c r="W51" s="25">
        <f t="shared" si="3"/>
        <v>0</v>
      </c>
    </row>
    <row r="52" spans="2:23" x14ac:dyDescent="0.3">
      <c r="B52" s="103" t="s">
        <v>48</v>
      </c>
      <c r="C52" s="292"/>
      <c r="D52" s="293"/>
      <c r="E52" s="249"/>
      <c r="F52" s="55"/>
      <c r="G52" s="55"/>
      <c r="H52" s="20"/>
      <c r="I52" s="21"/>
      <c r="J52" s="57"/>
      <c r="K52" s="265" t="str">
        <f>IF(ISBLANK(J52),"",IF(E52="do konce roku 2023",VLOOKUP(J52,'Podpůrná data'!$A$17:$B$184,2,FALSE),IF(E52="od roku 2024",VLOOKUP(J52,'Podpůrná data'!$E$17:$F$184,2,FALSE),"")))</f>
        <v/>
      </c>
      <c r="L52" s="265">
        <f>IFERROR(ROUND(IF(ISBLANK(I52),0,IF(E52="do konce roku 2023",INT((K52*'Podpůrná data'!$B$11)+'Podpůrná data'!$C$11),IF(E52="od roku 2024",INT((K52*'Podpůrná data'!$B$12)+'Podpůrná data'!$C$12),0))),2),0)</f>
        <v>0</v>
      </c>
      <c r="M52" s="265">
        <f>IFERROR(INT(ROUND(I52,2)*(VLOOKUP(INT(H52),'Podpůrná data'!$A$188:$C$232,2,FALSE))*(H52/(INT(H52)))),0)</f>
        <v>0</v>
      </c>
      <c r="N52" s="106">
        <f t="shared" si="0"/>
        <v>0</v>
      </c>
      <c r="O52" s="49"/>
      <c r="P52" s="20"/>
      <c r="Q52" s="109">
        <f>IFERROR(INT(IF(O52="Ano",IF(P52&gt;H52,(ROUND(I52,2)*VLOOKUP(INT(H52),'Podpůrná data'!$A$188:$B$232,2,FALSE)*(H52/INT(H52))),(ROUND(I52,2)*VLOOKUP(INT(P52),'Podpůrná data'!$A$188:$B$232,2,FALSE)*(P52/INT(P52)))),0)),0)</f>
        <v>0</v>
      </c>
      <c r="R52" s="106">
        <f>IF(E52="do konce roku 2023",Q52*'Podpůrná data'!$D$11,IF(E52="od roku 2024",Q52*'Podpůrná data'!$D$12,0))</f>
        <v>0</v>
      </c>
      <c r="S52" s="106">
        <f t="shared" si="1"/>
        <v>0</v>
      </c>
      <c r="T52" s="27">
        <f t="shared" si="4"/>
        <v>0</v>
      </c>
      <c r="U52" s="25">
        <f t="shared" si="2"/>
        <v>0</v>
      </c>
      <c r="V52" s="25">
        <f t="shared" si="3"/>
        <v>0</v>
      </c>
      <c r="W52" s="25">
        <f t="shared" si="3"/>
        <v>0</v>
      </c>
    </row>
    <row r="53" spans="2:23" x14ac:dyDescent="0.3">
      <c r="B53" s="103" t="s">
        <v>49</v>
      </c>
      <c r="C53" s="292"/>
      <c r="D53" s="293"/>
      <c r="E53" s="249"/>
      <c r="F53" s="55"/>
      <c r="G53" s="55"/>
      <c r="H53" s="20"/>
      <c r="I53" s="21"/>
      <c r="J53" s="57"/>
      <c r="K53" s="265" t="str">
        <f>IF(ISBLANK(J53),"",IF(E53="do konce roku 2023",VLOOKUP(J53,'Podpůrná data'!$A$17:$B$184,2,FALSE),IF(E53="od roku 2024",VLOOKUP(J53,'Podpůrná data'!$E$17:$F$184,2,FALSE),"")))</f>
        <v/>
      </c>
      <c r="L53" s="265">
        <f>IFERROR(ROUND(IF(ISBLANK(I53),0,IF(E53="do konce roku 2023",INT((K53*'Podpůrná data'!$B$11)+'Podpůrná data'!$C$11),IF(E53="od roku 2024",INT((K53*'Podpůrná data'!$B$12)+'Podpůrná data'!$C$12),0))),2),0)</f>
        <v>0</v>
      </c>
      <c r="M53" s="265">
        <f>IFERROR(INT(ROUND(I53,2)*(VLOOKUP(INT(H53),'Podpůrná data'!$A$188:$C$232,2,FALSE))*(H53/(INT(H53)))),0)</f>
        <v>0</v>
      </c>
      <c r="N53" s="106">
        <f t="shared" si="0"/>
        <v>0</v>
      </c>
      <c r="O53" s="49"/>
      <c r="P53" s="20"/>
      <c r="Q53" s="109">
        <f>IFERROR(INT(IF(O53="Ano",IF(P53&gt;H53,(ROUND(I53,2)*VLOOKUP(INT(H53),'Podpůrná data'!$A$188:$B$232,2,FALSE)*(H53/INT(H53))),(ROUND(I53,2)*VLOOKUP(INT(P53),'Podpůrná data'!$A$188:$B$232,2,FALSE)*(P53/INT(P53)))),0)),0)</f>
        <v>0</v>
      </c>
      <c r="R53" s="106">
        <f>IF(E53="do konce roku 2023",Q53*'Podpůrná data'!$D$11,IF(E53="od roku 2024",Q53*'Podpůrná data'!$D$12,0))</f>
        <v>0</v>
      </c>
      <c r="S53" s="106">
        <f t="shared" si="1"/>
        <v>0</v>
      </c>
      <c r="T53" s="27">
        <f t="shared" si="4"/>
        <v>0</v>
      </c>
      <c r="U53" s="25">
        <f t="shared" si="2"/>
        <v>0</v>
      </c>
      <c r="V53" s="25">
        <f t="shared" si="3"/>
        <v>0</v>
      </c>
      <c r="W53" s="25">
        <f t="shared" si="3"/>
        <v>0</v>
      </c>
    </row>
    <row r="54" spans="2:23" x14ac:dyDescent="0.3">
      <c r="B54" s="103" t="s">
        <v>50</v>
      </c>
      <c r="C54" s="292"/>
      <c r="D54" s="293"/>
      <c r="E54" s="249"/>
      <c r="F54" s="55"/>
      <c r="G54" s="55"/>
      <c r="H54" s="20"/>
      <c r="I54" s="21"/>
      <c r="J54" s="57"/>
      <c r="K54" s="265" t="str">
        <f>IF(ISBLANK(J54),"",IF(E54="do konce roku 2023",VLOOKUP(J54,'Podpůrná data'!$A$17:$B$184,2,FALSE),IF(E54="od roku 2024",VLOOKUP(J54,'Podpůrná data'!$E$17:$F$184,2,FALSE),"")))</f>
        <v/>
      </c>
      <c r="L54" s="265">
        <f>IFERROR(ROUND(IF(ISBLANK(I54),0,IF(E54="do konce roku 2023",INT((K54*'Podpůrná data'!$B$11)+'Podpůrná data'!$C$11),IF(E54="od roku 2024",INT((K54*'Podpůrná data'!$B$12)+'Podpůrná data'!$C$12),0))),2),0)</f>
        <v>0</v>
      </c>
      <c r="M54" s="265">
        <f>IFERROR(INT(ROUND(I54,2)*(VLOOKUP(INT(H54),'Podpůrná data'!$A$188:$C$232,2,FALSE))*(H54/(INT(H54)))),0)</f>
        <v>0</v>
      </c>
      <c r="N54" s="106">
        <f t="shared" si="0"/>
        <v>0</v>
      </c>
      <c r="O54" s="49"/>
      <c r="P54" s="20"/>
      <c r="Q54" s="109">
        <f>IFERROR(INT(IF(O54="Ano",IF(P54&gt;H54,(ROUND(I54,2)*VLOOKUP(INT(H54),'Podpůrná data'!$A$188:$B$232,2,FALSE)*(H54/INT(H54))),(ROUND(I54,2)*VLOOKUP(INT(P54),'Podpůrná data'!$A$188:$B$232,2,FALSE)*(P54/INT(P54)))),0)),0)</f>
        <v>0</v>
      </c>
      <c r="R54" s="106">
        <f>IF(E54="do konce roku 2023",Q54*'Podpůrná data'!$D$11,IF(E54="od roku 2024",Q54*'Podpůrná data'!$D$12,0))</f>
        <v>0</v>
      </c>
      <c r="S54" s="106">
        <f t="shared" si="1"/>
        <v>0</v>
      </c>
      <c r="T54" s="27">
        <f t="shared" si="4"/>
        <v>0</v>
      </c>
      <c r="U54" s="25">
        <f t="shared" si="2"/>
        <v>0</v>
      </c>
      <c r="V54" s="25">
        <f t="shared" si="3"/>
        <v>0</v>
      </c>
      <c r="W54" s="25">
        <f t="shared" si="3"/>
        <v>0</v>
      </c>
    </row>
    <row r="55" spans="2:23" x14ac:dyDescent="0.3">
      <c r="B55" s="103" t="s">
        <v>51</v>
      </c>
      <c r="C55" s="292"/>
      <c r="D55" s="293"/>
      <c r="E55" s="249"/>
      <c r="F55" s="55"/>
      <c r="G55" s="55"/>
      <c r="H55" s="20"/>
      <c r="I55" s="21"/>
      <c r="J55" s="57"/>
      <c r="K55" s="265" t="str">
        <f>IF(ISBLANK(J55),"",IF(E55="do konce roku 2023",VLOOKUP(J55,'Podpůrná data'!$A$17:$B$184,2,FALSE),IF(E55="od roku 2024",VLOOKUP(J55,'Podpůrná data'!$E$17:$F$184,2,FALSE),"")))</f>
        <v/>
      </c>
      <c r="L55" s="265">
        <f>IFERROR(ROUND(IF(ISBLANK(I55),0,IF(E55="do konce roku 2023",INT((K55*'Podpůrná data'!$B$11)+'Podpůrná data'!$C$11),IF(E55="od roku 2024",INT((K55*'Podpůrná data'!$B$12)+'Podpůrná data'!$C$12),0))),2),0)</f>
        <v>0</v>
      </c>
      <c r="M55" s="265">
        <f>IFERROR(INT(ROUND(I55,2)*(VLOOKUP(INT(H55),'Podpůrná data'!$A$188:$C$232,2,FALSE))*(H55/(INT(H55)))),0)</f>
        <v>0</v>
      </c>
      <c r="N55" s="106">
        <f t="shared" si="0"/>
        <v>0</v>
      </c>
      <c r="O55" s="49"/>
      <c r="P55" s="20"/>
      <c r="Q55" s="109">
        <f>IFERROR(INT(IF(O55="Ano",IF(P55&gt;H55,(ROUND(I55,2)*VLOOKUP(INT(H55),'Podpůrná data'!$A$188:$B$232,2,FALSE)*(H55/INT(H55))),(ROUND(I55,2)*VLOOKUP(INT(P55),'Podpůrná data'!$A$188:$B$232,2,FALSE)*(P55/INT(P55)))),0)),0)</f>
        <v>0</v>
      </c>
      <c r="R55" s="106">
        <f>IF(E55="do konce roku 2023",Q55*'Podpůrná data'!$D$11,IF(E55="od roku 2024",Q55*'Podpůrná data'!$D$12,0))</f>
        <v>0</v>
      </c>
      <c r="S55" s="106">
        <f t="shared" si="1"/>
        <v>0</v>
      </c>
      <c r="T55" s="27">
        <f t="shared" si="4"/>
        <v>0</v>
      </c>
      <c r="U55" s="25">
        <f t="shared" si="2"/>
        <v>0</v>
      </c>
      <c r="V55" s="25">
        <f t="shared" si="3"/>
        <v>0</v>
      </c>
      <c r="W55" s="25">
        <f t="shared" si="3"/>
        <v>0</v>
      </c>
    </row>
    <row r="56" spans="2:23" x14ac:dyDescent="0.3">
      <c r="B56" s="103" t="s">
        <v>52</v>
      </c>
      <c r="C56" s="292"/>
      <c r="D56" s="293"/>
      <c r="E56" s="249"/>
      <c r="F56" s="55"/>
      <c r="G56" s="55"/>
      <c r="H56" s="20"/>
      <c r="I56" s="21"/>
      <c r="J56" s="57"/>
      <c r="K56" s="265" t="str">
        <f>IF(ISBLANK(J56),"",IF(E56="do konce roku 2023",VLOOKUP(J56,'Podpůrná data'!$A$17:$B$184,2,FALSE),IF(E56="od roku 2024",VLOOKUP(J56,'Podpůrná data'!$E$17:$F$184,2,FALSE),"")))</f>
        <v/>
      </c>
      <c r="L56" s="265">
        <f>IFERROR(ROUND(IF(ISBLANK(I56),0,IF(E56="do konce roku 2023",INT((K56*'Podpůrná data'!$B$11)+'Podpůrná data'!$C$11),IF(E56="od roku 2024",INT((K56*'Podpůrná data'!$B$12)+'Podpůrná data'!$C$12),0))),2),0)</f>
        <v>0</v>
      </c>
      <c r="M56" s="265">
        <f>IFERROR(INT(ROUND(I56,2)*(VLOOKUP(INT(H56),'Podpůrná data'!$A$188:$C$232,2,FALSE))*(H56/(INT(H56)))),0)</f>
        <v>0</v>
      </c>
      <c r="N56" s="106">
        <f t="shared" si="0"/>
        <v>0</v>
      </c>
      <c r="O56" s="49"/>
      <c r="P56" s="20"/>
      <c r="Q56" s="109">
        <f>IFERROR(INT(IF(O56="Ano",IF(P56&gt;H56,(ROUND(I56,2)*VLOOKUP(INT(H56),'Podpůrná data'!$A$188:$B$232,2,FALSE)*(H56/INT(H56))),(ROUND(I56,2)*VLOOKUP(INT(P56),'Podpůrná data'!$A$188:$B$232,2,FALSE)*(P56/INT(P56)))),0)),0)</f>
        <v>0</v>
      </c>
      <c r="R56" s="106">
        <f>IF(E56="do konce roku 2023",Q56*'Podpůrná data'!$D$11,IF(E56="od roku 2024",Q56*'Podpůrná data'!$D$12,0))</f>
        <v>0</v>
      </c>
      <c r="S56" s="106">
        <f t="shared" si="1"/>
        <v>0</v>
      </c>
      <c r="T56" s="27">
        <f t="shared" si="4"/>
        <v>0</v>
      </c>
      <c r="U56" s="25">
        <f t="shared" si="2"/>
        <v>0</v>
      </c>
      <c r="V56" s="25">
        <f t="shared" si="3"/>
        <v>0</v>
      </c>
      <c r="W56" s="25">
        <f t="shared" si="3"/>
        <v>0</v>
      </c>
    </row>
    <row r="57" spans="2:23" ht="15" thickBot="1" x14ac:dyDescent="0.35">
      <c r="B57" s="104" t="s">
        <v>53</v>
      </c>
      <c r="C57" s="311"/>
      <c r="D57" s="312"/>
      <c r="E57" s="250"/>
      <c r="F57" s="56"/>
      <c r="G57" s="56"/>
      <c r="H57" s="22"/>
      <c r="I57" s="23"/>
      <c r="J57" s="18"/>
      <c r="K57" s="266" t="str">
        <f>IF(ISBLANK(J57),"",IF(E57="do konce roku 2023",VLOOKUP(J57,'Podpůrná data'!$A$17:$B$184,2,FALSE),IF(E57="od roku 2024",VLOOKUP(J57,'Podpůrná data'!$E$17:$F$184,2,FALSE),"")))</f>
        <v/>
      </c>
      <c r="L57" s="266">
        <f>IFERROR(ROUND(IF(ISBLANK(I57),0,IF(E57="do konce roku 2023",INT((K57*'Podpůrná data'!$B$11)+'Podpůrná data'!$C$11),IF(E57="od roku 2024",INT((K57*'Podpůrná data'!$B$12)+'Podpůrná data'!$C$12),0))),2),0)</f>
        <v>0</v>
      </c>
      <c r="M57" s="266">
        <f>IFERROR(INT(ROUND(I57,2)*(VLOOKUP(INT(H57),'Podpůrná data'!$A$188:$C$232,2,FALSE))*(H57/(INT(H57)))),0)</f>
        <v>0</v>
      </c>
      <c r="N57" s="107">
        <f t="shared" si="0"/>
        <v>0</v>
      </c>
      <c r="O57" s="50"/>
      <c r="P57" s="22"/>
      <c r="Q57" s="110">
        <f>IFERROR(INT(IF(O57="Ano",IF(P57&gt;H57,(ROUND(I57,2)*VLOOKUP(INT(H57),'Podpůrná data'!$A$188:$B$232,2,FALSE)*(H57/INT(H57))),(ROUND(I57,2)*VLOOKUP(INT(P57),'Podpůrná data'!$A$188:$B$232,2,FALSE)*(P57/INT(P57)))),0)),0)</f>
        <v>0</v>
      </c>
      <c r="R57" s="107">
        <f>IF(E57="do konce roku 2023",Q57*'Podpůrná data'!$D$11,IF(E57="od roku 2024",Q57*'Podpůrná data'!$D$12,0))</f>
        <v>0</v>
      </c>
      <c r="S57" s="107">
        <f t="shared" si="1"/>
        <v>0</v>
      </c>
      <c r="T57" s="27">
        <f t="shared" si="4"/>
        <v>0</v>
      </c>
      <c r="U57" s="25">
        <f t="shared" si="2"/>
        <v>0</v>
      </c>
      <c r="V57" s="25">
        <f t="shared" si="3"/>
        <v>0</v>
      </c>
      <c r="W57" s="25">
        <f t="shared" si="3"/>
        <v>0</v>
      </c>
    </row>
    <row r="58" spans="2:23" ht="15" thickBot="1" x14ac:dyDescent="0.35"/>
    <row r="59" spans="2:23" ht="16.2" thickBot="1" x14ac:dyDescent="0.35">
      <c r="L59" s="185" t="s">
        <v>292</v>
      </c>
      <c r="M59" s="186">
        <f>SUMIFS(M8:M57,$G$8:$G$57,"Ano")</f>
        <v>0</v>
      </c>
      <c r="N59" s="187">
        <f>SUMIFS(N8:N57,$G$8:$G$57,"Ano")</f>
        <v>0</v>
      </c>
      <c r="P59" s="185" t="s">
        <v>292</v>
      </c>
      <c r="Q59" s="186">
        <f>SUMIFS(Q8:Q57,$G$8:$G$57,"Ano")</f>
        <v>0</v>
      </c>
      <c r="R59" s="187">
        <f>SUMIFS(R8:R57,$G$8:$G$57,"Ano")</f>
        <v>0</v>
      </c>
      <c r="S59" s="187">
        <f>SUMIFS(S8:S57,$G$8:$G$57,"Ano")</f>
        <v>0</v>
      </c>
      <c r="U59" s="186">
        <f>SUMIFS(U8:U57,$G$8:$G$57,"Ano")</f>
        <v>0</v>
      </c>
    </row>
  </sheetData>
  <sheetProtection algorithmName="SHA-512" hashValue="9KBHWlPax6nqqeU2noTP4klfw6F6EBi+O0nqKM9Dq2izcFw5qzYoj8aItzLCZaV+BkHie7l94gBe75VRwD+Esw==" saltValue="eM5sJjU7wI0cGd3CAjwCyQ==" spinCount="100000" sheet="1" objects="1" scenarios="1"/>
  <mergeCells count="67">
    <mergeCell ref="C54:D54"/>
    <mergeCell ref="C55:D55"/>
    <mergeCell ref="C56:D56"/>
    <mergeCell ref="C57:D57"/>
    <mergeCell ref="C48:D48"/>
    <mergeCell ref="C49:D49"/>
    <mergeCell ref="C50:D50"/>
    <mergeCell ref="C51:D51"/>
    <mergeCell ref="C52:D52"/>
    <mergeCell ref="C53:D53"/>
    <mergeCell ref="C47:D47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35:D35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N5:N6"/>
    <mergeCell ref="C23:D23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8:D8"/>
    <mergeCell ref="C9:D9"/>
    <mergeCell ref="C10:D10"/>
    <mergeCell ref="C11:D11"/>
    <mergeCell ref="M5:M6"/>
    <mergeCell ref="C3:C5"/>
    <mergeCell ref="K3:M3"/>
    <mergeCell ref="F5:F6"/>
    <mergeCell ref="G5:G6"/>
    <mergeCell ref="H5:H6"/>
    <mergeCell ref="I5:I6"/>
    <mergeCell ref="J5:J6"/>
    <mergeCell ref="K5:K6"/>
    <mergeCell ref="L5:L6"/>
    <mergeCell ref="E5:E6"/>
    <mergeCell ref="O5:O6"/>
    <mergeCell ref="P5:P6"/>
    <mergeCell ref="Q5:Q7"/>
    <mergeCell ref="R5:R6"/>
    <mergeCell ref="S5:S7"/>
  </mergeCells>
  <conditionalFormatting sqref="C8:E57">
    <cfRule type="expression" dxfId="11" priority="3">
      <formula>$U8=1</formula>
    </cfRule>
  </conditionalFormatting>
  <conditionalFormatting sqref="F8:F57">
    <cfRule type="expression" dxfId="10" priority="2">
      <formula>$V8=1</formula>
    </cfRule>
  </conditionalFormatting>
  <conditionalFormatting sqref="G8:G57">
    <cfRule type="expression" dxfId="9" priority="1">
      <formula>$W8=1</formula>
    </cfRule>
  </conditionalFormatting>
  <conditionalFormatting sqref="P8:P57">
    <cfRule type="expression" dxfId="8" priority="4">
      <formula>$P8&gt;$H8</formula>
    </cfRule>
  </conditionalFormatting>
  <dataValidations count="3">
    <dataValidation type="decimal" allowBlank="1" showInputMessage="1" showErrorMessage="1" errorTitle="Doplňte správnou hodnotu úvazku" error="Doplňte výši úvazku v rozmezí od 0,5 - 1" sqref="I8:I57" xr:uid="{53791183-D338-43A1-BF1D-A88C996F346C}">
      <formula1>0.5</formula1>
      <formula2>1</formula2>
    </dataValidation>
    <dataValidation type="whole" allowBlank="1" showInputMessage="1" showErrorMessage="1" errorTitle="Doplňte hodnotu mezi 12 - 24" error="Doplňte hodnotu v rozmezí  12 - 24" sqref="H8:H57" xr:uid="{06FA1C96-A876-435C-9AC8-512330AFE4DB}">
      <formula1>12</formula1>
      <formula2>24</formula2>
    </dataValidation>
    <dataValidation type="list" allowBlank="1" showInputMessage="1" showErrorMessage="1" sqref="E8:E57" xr:uid="{CD56068B-3E72-4CF5-B61A-531286D1C9A9}">
      <formula1>"do konce roku 2023,od roku 2024"</formula1>
    </dataValidation>
  </dataValidations>
  <pageMargins left="0.7" right="0.7" top="0.78740157499999996" bottom="0.78740157499999996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811D3E13-043B-41D5-A838-94EBCB788CE2}">
          <x14:formula1>
            <xm:f>'Podpůrná data'!$E$188:$E$189</xm:f>
          </x14:formula1>
          <xm:sqref>O8:O57 G8:G57</xm:sqref>
        </x14:dataValidation>
        <x14:dataValidation type="list" allowBlank="1" showInputMessage="1" showErrorMessage="1" xr:uid="{A7E9B5E9-1F9F-45B0-BDA4-849D035AC6CF}">
          <x14:formula1>
            <xm:f>'Podpůrná data'!$F$189:$F$196</xm:f>
          </x14:formula1>
          <xm:sqref>F8:F57</xm:sqref>
        </x14:dataValidation>
        <x14:dataValidation type="list" allowBlank="1" showInputMessage="1" showErrorMessage="1" xr:uid="{5BD176C1-12C1-438D-AEB7-0BE60676984B}">
          <x14:formula1>
            <xm:f>'Podpůrná data'!$A$17:$A$184</xm:f>
          </x14:formula1>
          <xm:sqref>J8:J57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F44A38-EE60-4DEF-9783-962C5AF809EB}">
  <sheetPr>
    <tabColor rgb="FFCCCC00"/>
  </sheetPr>
  <dimension ref="A1:X59"/>
  <sheetViews>
    <sheetView workbookViewId="0">
      <pane ySplit="7" topLeftCell="A8" activePane="bottomLeft" state="frozen"/>
      <selection pane="bottomLeft" activeCell="N8" sqref="N8:O12"/>
    </sheetView>
  </sheetViews>
  <sheetFormatPr defaultColWidth="8.88671875" defaultRowHeight="14.4" x14ac:dyDescent="0.3"/>
  <cols>
    <col min="1" max="1" width="2.77734375" style="25" customWidth="1"/>
    <col min="2" max="2" width="4" style="25" customWidth="1"/>
    <col min="3" max="3" width="33.77734375" style="48" customWidth="1"/>
    <col min="4" max="4" width="3.33203125" style="48" customWidth="1"/>
    <col min="5" max="5" width="18.109375" style="48" customWidth="1"/>
    <col min="6" max="6" width="24.88671875" style="48" customWidth="1"/>
    <col min="7" max="7" width="10" style="48" customWidth="1"/>
    <col min="8" max="8" width="10.33203125" style="48" customWidth="1"/>
    <col min="9" max="9" width="9.5546875" style="25" customWidth="1"/>
    <col min="10" max="10" width="8.88671875" style="25" customWidth="1"/>
    <col min="11" max="11" width="12.6640625" style="25" customWidth="1"/>
    <col min="12" max="12" width="9.109375" style="25" customWidth="1"/>
    <col min="13" max="13" width="25.44140625" style="25" customWidth="1"/>
    <col min="14" max="14" width="9" style="25" customWidth="1"/>
    <col min="15" max="15" width="14" style="25" customWidth="1"/>
    <col min="16" max="16" width="10.33203125" style="25" customWidth="1"/>
    <col min="17" max="18" width="25.44140625" style="25" customWidth="1"/>
    <col min="19" max="19" width="2.77734375" style="27" customWidth="1"/>
    <col min="20" max="20" width="17.109375" style="25" customWidth="1"/>
    <col min="21" max="24" width="2.77734375" style="25" hidden="1" customWidth="1"/>
    <col min="25" max="16384" width="8.88671875" style="25"/>
  </cols>
  <sheetData>
    <row r="1" spans="1:24" ht="15" customHeight="1" thickBot="1" x14ac:dyDescent="0.35">
      <c r="C1" s="25"/>
      <c r="D1" s="25"/>
      <c r="E1" s="25"/>
      <c r="F1" s="25"/>
      <c r="G1" s="25"/>
      <c r="H1" s="25"/>
    </row>
    <row r="2" spans="1:24" s="214" customFormat="1" ht="15" customHeight="1" thickBot="1" x14ac:dyDescent="0.35">
      <c r="A2" s="208"/>
      <c r="B2" s="215"/>
      <c r="C2" s="216"/>
      <c r="D2" s="216"/>
      <c r="E2" s="216"/>
      <c r="F2" s="216"/>
      <c r="G2" s="216"/>
      <c r="H2" s="216"/>
      <c r="I2" s="217"/>
      <c r="J2" s="217"/>
      <c r="K2" s="217"/>
      <c r="L2" s="217"/>
      <c r="M2" s="218" t="s">
        <v>265</v>
      </c>
      <c r="N2" s="219"/>
      <c r="O2" s="219"/>
      <c r="P2" s="219"/>
      <c r="Q2" s="218" t="s">
        <v>238</v>
      </c>
      <c r="R2" s="218" t="s">
        <v>56</v>
      </c>
      <c r="S2" s="213"/>
      <c r="T2" s="220" t="s">
        <v>250</v>
      </c>
    </row>
    <row r="3" spans="1:24" ht="25.05" customHeight="1" thickBot="1" x14ac:dyDescent="0.35">
      <c r="A3" s="29"/>
      <c r="B3" s="112"/>
      <c r="C3" s="347" t="s">
        <v>275</v>
      </c>
      <c r="D3" s="116"/>
      <c r="E3" s="116"/>
      <c r="F3" s="116"/>
      <c r="G3" s="116"/>
      <c r="H3" s="116"/>
      <c r="I3" s="297" t="s">
        <v>294</v>
      </c>
      <c r="J3" s="298"/>
      <c r="K3" s="298"/>
      <c r="L3" s="68"/>
      <c r="M3" s="69">
        <f>SUM(M8:M57)</f>
        <v>0</v>
      </c>
      <c r="N3" s="116"/>
      <c r="O3" s="116"/>
      <c r="P3" s="116"/>
      <c r="Q3" s="70">
        <f>SUM(Q8:Q57)</f>
        <v>0</v>
      </c>
      <c r="R3" s="69">
        <f>SUM(R8:R57)</f>
        <v>0</v>
      </c>
      <c r="T3" s="65">
        <f>SUM(T8:T57)</f>
        <v>0</v>
      </c>
    </row>
    <row r="4" spans="1:24" ht="4.2" customHeight="1" x14ac:dyDescent="0.3">
      <c r="A4" s="29"/>
      <c r="B4" s="112"/>
      <c r="C4" s="348"/>
      <c r="D4" s="116"/>
      <c r="E4" s="116"/>
      <c r="F4" s="116"/>
      <c r="G4" s="116"/>
      <c r="H4" s="116"/>
      <c r="I4" s="119"/>
      <c r="J4" s="119"/>
      <c r="K4" s="119"/>
      <c r="L4" s="119"/>
      <c r="M4" s="117"/>
      <c r="N4" s="116"/>
      <c r="O4" s="116"/>
      <c r="P4" s="116"/>
      <c r="Q4" s="117"/>
      <c r="R4" s="117"/>
      <c r="T4" s="350">
        <v>208002</v>
      </c>
    </row>
    <row r="5" spans="1:24" ht="25.05" customHeight="1" thickBot="1" x14ac:dyDescent="0.35">
      <c r="A5" s="35"/>
      <c r="B5" s="112"/>
      <c r="C5" s="349"/>
      <c r="D5" s="116"/>
      <c r="E5" s="353" t="s">
        <v>321</v>
      </c>
      <c r="F5" s="353" t="s">
        <v>263</v>
      </c>
      <c r="G5" s="353" t="s">
        <v>264</v>
      </c>
      <c r="H5" s="353" t="s">
        <v>266</v>
      </c>
      <c r="I5" s="354" t="s">
        <v>232</v>
      </c>
      <c r="J5" s="354" t="s">
        <v>234</v>
      </c>
      <c r="K5" s="354" t="s">
        <v>267</v>
      </c>
      <c r="L5" s="354" t="s">
        <v>268</v>
      </c>
      <c r="M5" s="345" t="s">
        <v>1</v>
      </c>
      <c r="N5" s="353" t="s">
        <v>243</v>
      </c>
      <c r="O5" s="353" t="s">
        <v>245</v>
      </c>
      <c r="P5" s="354" t="s">
        <v>270</v>
      </c>
      <c r="Q5" s="345" t="s">
        <v>251</v>
      </c>
      <c r="R5" s="345" t="s">
        <v>310</v>
      </c>
      <c r="T5" s="351"/>
    </row>
    <row r="6" spans="1:24" ht="16.95" customHeight="1" x14ac:dyDescent="0.3">
      <c r="A6" s="36"/>
      <c r="B6" s="113"/>
      <c r="C6" s="121"/>
      <c r="D6" s="121"/>
      <c r="E6" s="353"/>
      <c r="F6" s="353"/>
      <c r="G6" s="353"/>
      <c r="H6" s="353"/>
      <c r="I6" s="354"/>
      <c r="J6" s="354"/>
      <c r="K6" s="354"/>
      <c r="L6" s="354"/>
      <c r="M6" s="345"/>
      <c r="N6" s="353"/>
      <c r="O6" s="353"/>
      <c r="P6" s="354"/>
      <c r="Q6" s="345"/>
      <c r="R6" s="345"/>
      <c r="T6" s="352"/>
    </row>
    <row r="7" spans="1:24" ht="28.95" customHeight="1" thickBot="1" x14ac:dyDescent="0.35">
      <c r="A7" s="38"/>
      <c r="B7" s="114"/>
      <c r="C7" s="122" t="s">
        <v>2</v>
      </c>
      <c r="D7" s="122"/>
      <c r="E7" s="120" t="s">
        <v>318</v>
      </c>
      <c r="F7" s="120" t="s">
        <v>229</v>
      </c>
      <c r="G7" s="118" t="s">
        <v>229</v>
      </c>
      <c r="H7" s="118" t="s">
        <v>244</v>
      </c>
      <c r="I7" s="256" t="s">
        <v>295</v>
      </c>
      <c r="J7" s="256" t="s">
        <v>235</v>
      </c>
      <c r="K7" s="118" t="s">
        <v>241</v>
      </c>
      <c r="L7" s="118" t="s">
        <v>269</v>
      </c>
      <c r="M7" s="346"/>
      <c r="N7" s="118" t="s">
        <v>244</v>
      </c>
      <c r="O7" s="118" t="s">
        <v>303</v>
      </c>
      <c r="P7" s="355"/>
      <c r="Q7" s="346"/>
      <c r="R7" s="346"/>
      <c r="T7" s="115" t="s">
        <v>3</v>
      </c>
    </row>
    <row r="8" spans="1:24" x14ac:dyDescent="0.3">
      <c r="B8" s="123" t="s">
        <v>4</v>
      </c>
      <c r="C8" s="356"/>
      <c r="D8" s="356"/>
      <c r="E8" s="248"/>
      <c r="F8" s="59"/>
      <c r="G8" s="59"/>
      <c r="H8" s="59"/>
      <c r="I8" s="60"/>
      <c r="J8" s="61"/>
      <c r="K8" s="257">
        <f>IF(I8&gt;0,IF(J8&gt;0,IF(E8="do konce roku 2023",'Podpůrná data'!$B$3,IF(E8="od roku 2024",'Podpůrná data'!$C$3,0)),0),0)</f>
        <v>0</v>
      </c>
      <c r="L8" s="126">
        <f>IFERROR(INT(ROUND(J8,2)*(VLOOKUP(INT(I8),'Podpůrná data'!$A$188:$C$232,2,FALSE))*(I8/(INT(I8)))),0)</f>
        <v>0</v>
      </c>
      <c r="M8" s="127">
        <f>K8*L8</f>
        <v>0</v>
      </c>
      <c r="N8" s="24"/>
      <c r="O8" s="17"/>
      <c r="P8" s="126">
        <f>IFERROR(INT(IF(N8="Ano",IF(O8&gt;I8,(ROUND(J8,2)*VLOOKUP(INT(I8),'Podpůrná data'!$A$188:$B$232,2,FALSE)*(I8/INT(I8))),(ROUND(J8,2)*VLOOKUP(INT(O8),'Podpůrná data'!$A$188:$B$232,2,FALSE)*(O8/INT(O8)))),0)),0)</f>
        <v>0</v>
      </c>
      <c r="Q8" s="267">
        <f>IF(E8="do konce roku 2023",P8*'Podpůrná data'!$B$4,IF(E8="od roku 2024",P8*'Podpůrná data'!$C$4,0))</f>
        <v>0</v>
      </c>
      <c r="R8" s="127">
        <f>M8+Q8</f>
        <v>0</v>
      </c>
      <c r="S8" s="87">
        <f t="shared" ref="S8:S57" si="0">IF(M8&gt;0,IF(ISTEXT(C8)=TRUE,0,1),0)</f>
        <v>0</v>
      </c>
      <c r="T8" s="130" t="str">
        <f>IF(M8&gt;0,1,"")</f>
        <v/>
      </c>
      <c r="U8" s="25">
        <f>IF($M8&gt;0,IF(ISBLANK(C8),1,0),0)</f>
        <v>0</v>
      </c>
      <c r="V8" s="25">
        <f>IF($M8&gt;0,IF(ISBLANK(F8),1,0),0)</f>
        <v>0</v>
      </c>
      <c r="W8" s="25">
        <f>IF($M8&gt;0,IF(ISBLANK(G8),1,0),0)</f>
        <v>0</v>
      </c>
      <c r="X8" s="25">
        <f t="shared" ref="X8:X57" si="1">IF($M8&gt;0,IF(ISBLANK(H8),1,0),0)</f>
        <v>0</v>
      </c>
    </row>
    <row r="9" spans="1:24" x14ac:dyDescent="0.3">
      <c r="B9" s="124" t="s">
        <v>5</v>
      </c>
      <c r="C9" s="292"/>
      <c r="D9" s="293"/>
      <c r="E9" s="249"/>
      <c r="F9" s="62"/>
      <c r="G9" s="62"/>
      <c r="H9" s="62"/>
      <c r="I9" s="20"/>
      <c r="J9" s="21"/>
      <c r="K9" s="258">
        <f>IF(I9&gt;0,IF(J9&gt;0,IF(E9="do konce roku 2023",'Podpůrná data'!$B$3,IF(E9="od roku 2024",'Podpůrná data'!$C$3,0)),0),0)</f>
        <v>0</v>
      </c>
      <c r="L9" s="126">
        <f>IFERROR(INT(ROUND(J9,2)*(VLOOKUP(INT(I9),'Podpůrná data'!$A$188:$C$232,2,FALSE))*(I9/(INT(I9)))),0)</f>
        <v>0</v>
      </c>
      <c r="M9" s="127">
        <f t="shared" ref="M9:M57" si="2">K9*L9</f>
        <v>0</v>
      </c>
      <c r="N9" s="49"/>
      <c r="O9" s="20"/>
      <c r="P9" s="126">
        <f>IFERROR(INT(IF(N9="Ano",IF(O9&gt;I9,(ROUND(J9,2)*VLOOKUP(INT(I9),'Podpůrná data'!$A$188:$B$232,2,FALSE)*(I9/INT(I9))),(ROUND(J9,2)*VLOOKUP(INT(O9),'Podpůrná data'!$A$188:$B$232,2,FALSE)*(O9/INT(O9)))),0)),0)</f>
        <v>0</v>
      </c>
      <c r="Q9" s="127">
        <f>IF(E9="do konce roku 2023",P9*'Podpůrná data'!$B$4,IF(E9="od roku 2024",P9*'Podpůrná data'!$C$4,0))</f>
        <v>0</v>
      </c>
      <c r="R9" s="127">
        <f t="shared" ref="R9:R57" si="3">M9+Q9</f>
        <v>0</v>
      </c>
      <c r="S9" s="87">
        <f t="shared" si="0"/>
        <v>0</v>
      </c>
      <c r="T9" s="131" t="str">
        <f t="shared" ref="T9:T57" si="4">IF(M9&gt;0,1,"")</f>
        <v/>
      </c>
      <c r="U9" s="25">
        <f t="shared" ref="U9:U57" si="5">IF($M9&gt;0,IF(ISBLANK(C9),1,0),0)</f>
        <v>0</v>
      </c>
      <c r="V9" s="25">
        <f t="shared" ref="V9:W57" si="6">IF($M9&gt;0,IF(ISBLANK(F9),1,0),0)</f>
        <v>0</v>
      </c>
      <c r="W9" s="25">
        <f t="shared" si="6"/>
        <v>0</v>
      </c>
      <c r="X9" s="25">
        <f t="shared" si="1"/>
        <v>0</v>
      </c>
    </row>
    <row r="10" spans="1:24" x14ac:dyDescent="0.3">
      <c r="B10" s="124" t="s">
        <v>6</v>
      </c>
      <c r="C10" s="292"/>
      <c r="D10" s="293"/>
      <c r="E10" s="249"/>
      <c r="F10" s="62"/>
      <c r="G10" s="62"/>
      <c r="H10" s="62"/>
      <c r="I10" s="20"/>
      <c r="J10" s="21"/>
      <c r="K10" s="258">
        <f>IF(I10&gt;0,IF(J10&gt;0,IF(E10="do konce roku 2023",'Podpůrná data'!$B$3,IF(E10="od roku 2024",'Podpůrná data'!$C$3,0)),0),0)</f>
        <v>0</v>
      </c>
      <c r="L10" s="126">
        <f>IFERROR(INT(ROUND(J10,2)*(VLOOKUP(INT(I10),'Podpůrná data'!$A$188:$C$232,2,FALSE))*(I10/(INT(I10)))),0)</f>
        <v>0</v>
      </c>
      <c r="M10" s="127">
        <f t="shared" si="2"/>
        <v>0</v>
      </c>
      <c r="N10" s="49"/>
      <c r="O10" s="20"/>
      <c r="P10" s="126">
        <f>IFERROR(INT(IF(N10="Ano",IF(O10&gt;I10,(ROUND(J10,2)*VLOOKUP(INT(I10),'Podpůrná data'!$A$188:$B$232,2,FALSE)*(I10/INT(I10))),(ROUND(J10,2)*VLOOKUP(INT(O10),'Podpůrná data'!$A$188:$B$232,2,FALSE)*(O10/INT(O10)))),0)),0)</f>
        <v>0</v>
      </c>
      <c r="Q10" s="127">
        <f>IF(E10="do konce roku 2023",P10*'Podpůrná data'!$B$4,IF(E10="od roku 2024",P10*'Podpůrná data'!$C$4,0))</f>
        <v>0</v>
      </c>
      <c r="R10" s="127">
        <f t="shared" si="3"/>
        <v>0</v>
      </c>
      <c r="S10" s="87">
        <f t="shared" si="0"/>
        <v>0</v>
      </c>
      <c r="T10" s="131" t="str">
        <f t="shared" si="4"/>
        <v/>
      </c>
      <c r="U10" s="25">
        <f t="shared" si="5"/>
        <v>0</v>
      </c>
      <c r="V10" s="25">
        <f t="shared" si="6"/>
        <v>0</v>
      </c>
      <c r="W10" s="25">
        <f t="shared" si="6"/>
        <v>0</v>
      </c>
      <c r="X10" s="25">
        <f t="shared" si="1"/>
        <v>0</v>
      </c>
    </row>
    <row r="11" spans="1:24" x14ac:dyDescent="0.3">
      <c r="B11" s="124" t="s">
        <v>7</v>
      </c>
      <c r="C11" s="292"/>
      <c r="D11" s="293"/>
      <c r="E11" s="249"/>
      <c r="F11" s="62"/>
      <c r="G11" s="62"/>
      <c r="H11" s="62"/>
      <c r="I11" s="20"/>
      <c r="J11" s="21"/>
      <c r="K11" s="258">
        <f>IF(I11&gt;0,IF(J11&gt;0,IF(E11="do konce roku 2023",'Podpůrná data'!$B$3,IF(E11="od roku 2024",'Podpůrná data'!$C$3,0)),0),0)</f>
        <v>0</v>
      </c>
      <c r="L11" s="126">
        <f>IFERROR(INT(ROUND(J11,2)*(VLOOKUP(INT(I11),'Podpůrná data'!$A$188:$C$232,2,FALSE))*(I11/(INT(I11)))),0)</f>
        <v>0</v>
      </c>
      <c r="M11" s="127">
        <f t="shared" si="2"/>
        <v>0</v>
      </c>
      <c r="N11" s="49"/>
      <c r="O11" s="20"/>
      <c r="P11" s="126">
        <f>IFERROR(INT(IF(N11="Ano",IF(O11&gt;I11,(ROUND(J11,2)*VLOOKUP(INT(I11),'Podpůrná data'!$A$188:$B$232,2,FALSE)*(I11/INT(I11))),(ROUND(J11,2)*VLOOKUP(INT(O11),'Podpůrná data'!$A$188:$B$232,2,FALSE)*(O11/INT(O11)))),0)),0)</f>
        <v>0</v>
      </c>
      <c r="Q11" s="127">
        <f>IF(E11="do konce roku 2023",P11*'Podpůrná data'!$B$4,IF(E11="od roku 2024",P11*'Podpůrná data'!$C$4,0))</f>
        <v>0</v>
      </c>
      <c r="R11" s="127">
        <f t="shared" si="3"/>
        <v>0</v>
      </c>
      <c r="S11" s="87">
        <f t="shared" si="0"/>
        <v>0</v>
      </c>
      <c r="T11" s="131" t="str">
        <f t="shared" si="4"/>
        <v/>
      </c>
      <c r="U11" s="25">
        <f t="shared" si="5"/>
        <v>0</v>
      </c>
      <c r="V11" s="25">
        <f t="shared" si="6"/>
        <v>0</v>
      </c>
      <c r="W11" s="25">
        <f t="shared" si="6"/>
        <v>0</v>
      </c>
      <c r="X11" s="25">
        <f t="shared" si="1"/>
        <v>0</v>
      </c>
    </row>
    <row r="12" spans="1:24" x14ac:dyDescent="0.3">
      <c r="B12" s="124" t="s">
        <v>8</v>
      </c>
      <c r="C12" s="292"/>
      <c r="D12" s="293"/>
      <c r="E12" s="249"/>
      <c r="F12" s="62"/>
      <c r="G12" s="62"/>
      <c r="H12" s="62"/>
      <c r="I12" s="20"/>
      <c r="J12" s="21"/>
      <c r="K12" s="258">
        <f>IF(I12&gt;0,IF(J12&gt;0,IF(E12="do konce roku 2023",'Podpůrná data'!$B$3,IF(E12="od roku 2024",'Podpůrná data'!$C$3,0)),0),0)</f>
        <v>0</v>
      </c>
      <c r="L12" s="126">
        <f>IFERROR(INT(ROUND(J12,2)*(VLOOKUP(INT(I12),'Podpůrná data'!$A$188:$C$232,2,FALSE))*(I12/(INT(I12)))),0)</f>
        <v>0</v>
      </c>
      <c r="M12" s="127">
        <f t="shared" si="2"/>
        <v>0</v>
      </c>
      <c r="N12" s="49"/>
      <c r="O12" s="20"/>
      <c r="P12" s="126">
        <f>IFERROR(INT(IF(N12="Ano",IF(O12&gt;I12,(ROUND(J12,2)*VLOOKUP(INT(I12),'Podpůrná data'!$A$188:$B$232,2,FALSE)*(I12/INT(I12))),(ROUND(J12,2)*VLOOKUP(INT(O12),'Podpůrná data'!$A$188:$B$232,2,FALSE)*(O12/INT(O12)))),0)),0)</f>
        <v>0</v>
      </c>
      <c r="Q12" s="127">
        <f>IF(E12="do konce roku 2023",P12*'Podpůrná data'!$B$4,IF(E12="od roku 2024",P12*'Podpůrná data'!$C$4,0))</f>
        <v>0</v>
      </c>
      <c r="R12" s="127">
        <f t="shared" si="3"/>
        <v>0</v>
      </c>
      <c r="S12" s="87">
        <f t="shared" si="0"/>
        <v>0</v>
      </c>
      <c r="T12" s="131" t="str">
        <f t="shared" si="4"/>
        <v/>
      </c>
      <c r="U12" s="25">
        <f t="shared" si="5"/>
        <v>0</v>
      </c>
      <c r="V12" s="25">
        <f t="shared" si="6"/>
        <v>0</v>
      </c>
      <c r="W12" s="25">
        <f t="shared" si="6"/>
        <v>0</v>
      </c>
      <c r="X12" s="25">
        <f t="shared" si="1"/>
        <v>0</v>
      </c>
    </row>
    <row r="13" spans="1:24" x14ac:dyDescent="0.3">
      <c r="B13" s="124" t="s">
        <v>9</v>
      </c>
      <c r="C13" s="292"/>
      <c r="D13" s="293"/>
      <c r="E13" s="249"/>
      <c r="F13" s="62"/>
      <c r="G13" s="62"/>
      <c r="H13" s="62"/>
      <c r="I13" s="20"/>
      <c r="J13" s="21"/>
      <c r="K13" s="258">
        <f>IF(I13&gt;0,IF(J13&gt;0,IF(E13="do konce roku 2023",'Podpůrná data'!$B$3,IF(E13="od roku 2024",'Podpůrná data'!$C$3,0)),0),0)</f>
        <v>0</v>
      </c>
      <c r="L13" s="126">
        <f>IFERROR(INT(ROUND(J13,2)*(VLOOKUP(INT(I13),'Podpůrná data'!$A$188:$C$232,2,FALSE))*(I13/(INT(I13)))),0)</f>
        <v>0</v>
      </c>
      <c r="M13" s="127">
        <f t="shared" si="2"/>
        <v>0</v>
      </c>
      <c r="N13" s="49"/>
      <c r="O13" s="20"/>
      <c r="P13" s="126">
        <f>IFERROR(INT(IF(N13="Ano",IF(O13&gt;I13,(ROUND(J13,2)*VLOOKUP(INT(I13),'Podpůrná data'!$A$188:$B$232,2,FALSE)*(I13/INT(I13))),(ROUND(J13,2)*VLOOKUP(INT(O13),'Podpůrná data'!$A$188:$B$232,2,FALSE)*(O13/INT(O13)))),0)),0)</f>
        <v>0</v>
      </c>
      <c r="Q13" s="127">
        <f>IF(E13="do konce roku 2023",P13*'Podpůrná data'!$B$4,IF(E13="od roku 2024",P13*'Podpůrná data'!$C$4,0))</f>
        <v>0</v>
      </c>
      <c r="R13" s="127">
        <f t="shared" si="3"/>
        <v>0</v>
      </c>
      <c r="S13" s="87">
        <f t="shared" si="0"/>
        <v>0</v>
      </c>
      <c r="T13" s="131" t="str">
        <f t="shared" si="4"/>
        <v/>
      </c>
      <c r="U13" s="25">
        <f t="shared" si="5"/>
        <v>0</v>
      </c>
      <c r="V13" s="25">
        <f t="shared" si="6"/>
        <v>0</v>
      </c>
      <c r="W13" s="25">
        <f t="shared" si="6"/>
        <v>0</v>
      </c>
      <c r="X13" s="25">
        <f t="shared" si="1"/>
        <v>0</v>
      </c>
    </row>
    <row r="14" spans="1:24" x14ac:dyDescent="0.3">
      <c r="B14" s="124" t="s">
        <v>10</v>
      </c>
      <c r="C14" s="292"/>
      <c r="D14" s="293"/>
      <c r="E14" s="249"/>
      <c r="F14" s="62"/>
      <c r="G14" s="62"/>
      <c r="H14" s="62"/>
      <c r="I14" s="20"/>
      <c r="J14" s="21"/>
      <c r="K14" s="258">
        <f>IF(I14&gt;0,IF(J14&gt;0,IF(E14="do konce roku 2023",'Podpůrná data'!$B$3,IF(E14="od roku 2024",'Podpůrná data'!$C$3,0)),0),0)</f>
        <v>0</v>
      </c>
      <c r="L14" s="126">
        <f>IFERROR(INT(ROUND(J14,2)*(VLOOKUP(INT(I14),'Podpůrná data'!$A$188:$C$232,2,FALSE))*(I14/(INT(I14)))),0)</f>
        <v>0</v>
      </c>
      <c r="M14" s="127">
        <f t="shared" si="2"/>
        <v>0</v>
      </c>
      <c r="N14" s="49"/>
      <c r="O14" s="20"/>
      <c r="P14" s="126">
        <f>IFERROR(INT(IF(N14="Ano",IF(O14&gt;I14,(ROUND(J14,2)*VLOOKUP(INT(I14),'Podpůrná data'!$A$188:$B$232,2,FALSE)*(I14/INT(I14))),(ROUND(J14,2)*VLOOKUP(INT(O14),'Podpůrná data'!$A$188:$B$232,2,FALSE)*(O14/INT(O14)))),0)),0)</f>
        <v>0</v>
      </c>
      <c r="Q14" s="127">
        <f>IF(E14="do konce roku 2023",P14*'Podpůrná data'!$B$4,IF(E14="od roku 2024",P14*'Podpůrná data'!$C$4,0))</f>
        <v>0</v>
      </c>
      <c r="R14" s="127">
        <f t="shared" si="3"/>
        <v>0</v>
      </c>
      <c r="S14" s="87">
        <f t="shared" si="0"/>
        <v>0</v>
      </c>
      <c r="T14" s="131" t="str">
        <f t="shared" si="4"/>
        <v/>
      </c>
      <c r="U14" s="25">
        <f t="shared" si="5"/>
        <v>0</v>
      </c>
      <c r="V14" s="25">
        <f t="shared" si="6"/>
        <v>0</v>
      </c>
      <c r="W14" s="25">
        <f t="shared" si="6"/>
        <v>0</v>
      </c>
      <c r="X14" s="25">
        <f t="shared" si="1"/>
        <v>0</v>
      </c>
    </row>
    <row r="15" spans="1:24" x14ac:dyDescent="0.3">
      <c r="B15" s="124" t="s">
        <v>11</v>
      </c>
      <c r="C15" s="292"/>
      <c r="D15" s="293"/>
      <c r="E15" s="249"/>
      <c r="F15" s="62"/>
      <c r="G15" s="62"/>
      <c r="H15" s="62"/>
      <c r="I15" s="20"/>
      <c r="J15" s="21"/>
      <c r="K15" s="258">
        <f>IF(I15&gt;0,IF(J15&gt;0,IF(E15="do konce roku 2023",'Podpůrná data'!$B$3,IF(E15="od roku 2024",'Podpůrná data'!$C$3,0)),0),0)</f>
        <v>0</v>
      </c>
      <c r="L15" s="126">
        <f>IFERROR(INT(ROUND(J15,2)*(VLOOKUP(INT(I15),'Podpůrná data'!$A$188:$C$232,2,FALSE))*(I15/(INT(I15)))),0)</f>
        <v>0</v>
      </c>
      <c r="M15" s="127">
        <f t="shared" si="2"/>
        <v>0</v>
      </c>
      <c r="N15" s="49"/>
      <c r="O15" s="20"/>
      <c r="P15" s="126">
        <f>IFERROR(INT(IF(N15="Ano",IF(O15&gt;I15,(ROUND(J15,2)*VLOOKUP(INT(I15),'Podpůrná data'!$A$188:$B$232,2,FALSE)*(I15/INT(I15))),(ROUND(J15,2)*VLOOKUP(INT(O15),'Podpůrná data'!$A$188:$B$232,2,FALSE)*(O15/INT(O15)))),0)),0)</f>
        <v>0</v>
      </c>
      <c r="Q15" s="127">
        <f>IF(E15="do konce roku 2023",P15*'Podpůrná data'!$B$4,IF(E15="od roku 2024",P15*'Podpůrná data'!$C$4,0))</f>
        <v>0</v>
      </c>
      <c r="R15" s="127">
        <f t="shared" si="3"/>
        <v>0</v>
      </c>
      <c r="S15" s="87">
        <f t="shared" si="0"/>
        <v>0</v>
      </c>
      <c r="T15" s="131" t="str">
        <f t="shared" si="4"/>
        <v/>
      </c>
      <c r="U15" s="25">
        <f t="shared" si="5"/>
        <v>0</v>
      </c>
      <c r="V15" s="25">
        <f t="shared" si="6"/>
        <v>0</v>
      </c>
      <c r="W15" s="25">
        <f t="shared" si="6"/>
        <v>0</v>
      </c>
      <c r="X15" s="25">
        <f t="shared" si="1"/>
        <v>0</v>
      </c>
    </row>
    <row r="16" spans="1:24" x14ac:dyDescent="0.3">
      <c r="B16" s="124" t="s">
        <v>12</v>
      </c>
      <c r="C16" s="292" t="str">
        <f>IF(ISBLANK('KA3 - výjezdová část'!C16),"",'KA3 - výjezdová část'!C16)</f>
        <v/>
      </c>
      <c r="D16" s="293"/>
      <c r="E16" s="249"/>
      <c r="F16" s="62"/>
      <c r="G16" s="62"/>
      <c r="H16" s="62"/>
      <c r="I16" s="20"/>
      <c r="J16" s="21"/>
      <c r="K16" s="258">
        <f>IF(I16&gt;0,IF(J16&gt;0,IF(E16="do konce roku 2023",'Podpůrná data'!$B$3,IF(E16="od roku 2024",'Podpůrná data'!$C$3,0)),0),0)</f>
        <v>0</v>
      </c>
      <c r="L16" s="126">
        <f>IFERROR(INT(ROUND(J16,2)*(VLOOKUP(INT(I16),'Podpůrná data'!$A$188:$C$232,2,FALSE))*(I16/(INT(I16)))),0)</f>
        <v>0</v>
      </c>
      <c r="M16" s="127">
        <f t="shared" si="2"/>
        <v>0</v>
      </c>
      <c r="N16" s="49"/>
      <c r="O16" s="20"/>
      <c r="P16" s="126">
        <f>IFERROR(INT(IF(N16="Ano",IF(O16&gt;I16,(ROUND(J16,2)*VLOOKUP(INT(I16),'Podpůrná data'!$A$188:$B$232,2,FALSE)*(I16/INT(I16))),(ROUND(J16,2)*VLOOKUP(INT(O16),'Podpůrná data'!$A$188:$B$232,2,FALSE)*(O16/INT(O16)))),0)),0)</f>
        <v>0</v>
      </c>
      <c r="Q16" s="127">
        <f>IF(E16="do konce roku 2023",P16*'Podpůrná data'!$B$4,IF(E16="od roku 2024",P16*'Podpůrná data'!$C$4,0))</f>
        <v>0</v>
      </c>
      <c r="R16" s="127">
        <f t="shared" si="3"/>
        <v>0</v>
      </c>
      <c r="S16" s="87">
        <f t="shared" si="0"/>
        <v>0</v>
      </c>
      <c r="T16" s="131" t="str">
        <f t="shared" si="4"/>
        <v/>
      </c>
      <c r="U16" s="25">
        <f t="shared" si="5"/>
        <v>0</v>
      </c>
      <c r="V16" s="25">
        <f t="shared" si="6"/>
        <v>0</v>
      </c>
      <c r="W16" s="25">
        <f t="shared" si="6"/>
        <v>0</v>
      </c>
      <c r="X16" s="25">
        <f t="shared" si="1"/>
        <v>0</v>
      </c>
    </row>
    <row r="17" spans="2:24" x14ac:dyDescent="0.3">
      <c r="B17" s="124" t="s">
        <v>13</v>
      </c>
      <c r="C17" s="292" t="str">
        <f>IF(ISBLANK('KA3 - výjezdová část'!C17),"",'KA3 - výjezdová část'!C17)</f>
        <v/>
      </c>
      <c r="D17" s="293"/>
      <c r="E17" s="249"/>
      <c r="F17" s="62"/>
      <c r="G17" s="62"/>
      <c r="H17" s="62"/>
      <c r="I17" s="20"/>
      <c r="J17" s="21"/>
      <c r="K17" s="258">
        <f>IF(I17&gt;0,IF(J17&gt;0,IF(E17="do konce roku 2023",'Podpůrná data'!$B$3,IF(E17="od roku 2024",'Podpůrná data'!$C$3,0)),0),0)</f>
        <v>0</v>
      </c>
      <c r="L17" s="126">
        <f>IFERROR(INT(ROUND(J17,2)*(VLOOKUP(INT(I17),'Podpůrná data'!$A$188:$C$232,2,FALSE))*(I17/(INT(I17)))),0)</f>
        <v>0</v>
      </c>
      <c r="M17" s="127">
        <f t="shared" si="2"/>
        <v>0</v>
      </c>
      <c r="N17" s="49"/>
      <c r="O17" s="20"/>
      <c r="P17" s="126">
        <f>IFERROR(INT(IF(N17="Ano",IF(O17&gt;I17,(ROUND(J17,2)*VLOOKUP(INT(I17),'Podpůrná data'!$A$188:$B$232,2,FALSE)*(I17/INT(I17))),(ROUND(J17,2)*VLOOKUP(INT(O17),'Podpůrná data'!$A$188:$B$232,2,FALSE)*(O17/INT(O17)))),0)),0)</f>
        <v>0</v>
      </c>
      <c r="Q17" s="127">
        <f>IF(E17="do konce roku 2023",P17*'Podpůrná data'!$B$4,IF(E17="od roku 2024",P17*'Podpůrná data'!$C$4,0))</f>
        <v>0</v>
      </c>
      <c r="R17" s="127">
        <f t="shared" si="3"/>
        <v>0</v>
      </c>
      <c r="S17" s="87">
        <f t="shared" si="0"/>
        <v>0</v>
      </c>
      <c r="T17" s="131" t="str">
        <f t="shared" si="4"/>
        <v/>
      </c>
      <c r="U17" s="25">
        <f t="shared" si="5"/>
        <v>0</v>
      </c>
      <c r="V17" s="25">
        <f t="shared" si="6"/>
        <v>0</v>
      </c>
      <c r="W17" s="25">
        <f t="shared" si="6"/>
        <v>0</v>
      </c>
      <c r="X17" s="25">
        <f t="shared" si="1"/>
        <v>0</v>
      </c>
    </row>
    <row r="18" spans="2:24" x14ac:dyDescent="0.3">
      <c r="B18" s="124" t="s">
        <v>14</v>
      </c>
      <c r="C18" s="292" t="str">
        <f>IF(ISBLANK('KA3 - výjezdová část'!C18),"",'KA3 - výjezdová část'!C18)</f>
        <v/>
      </c>
      <c r="D18" s="293"/>
      <c r="E18" s="249"/>
      <c r="F18" s="62"/>
      <c r="G18" s="62"/>
      <c r="H18" s="62"/>
      <c r="I18" s="20"/>
      <c r="J18" s="21"/>
      <c r="K18" s="258">
        <f>IF(I18&gt;0,IF(J18&gt;0,IF(E18="do konce roku 2023",'Podpůrná data'!$B$3,IF(E18="od roku 2024",'Podpůrná data'!$C$3,0)),0),0)</f>
        <v>0</v>
      </c>
      <c r="L18" s="126">
        <f>IFERROR(INT(ROUND(J18,2)*(VLOOKUP(INT(I18),'Podpůrná data'!$A$188:$C$232,2,FALSE))*(I18/(INT(I18)))),0)</f>
        <v>0</v>
      </c>
      <c r="M18" s="127">
        <f t="shared" si="2"/>
        <v>0</v>
      </c>
      <c r="N18" s="49"/>
      <c r="O18" s="20"/>
      <c r="P18" s="126">
        <f>IFERROR(INT(IF(N18="Ano",IF(O18&gt;I18,(ROUND(J18,2)*VLOOKUP(INT(I18),'Podpůrná data'!$A$188:$B$232,2,FALSE)*(I18/INT(I18))),(ROUND(J18,2)*VLOOKUP(INT(O18),'Podpůrná data'!$A$188:$B$232,2,FALSE)*(O18/INT(O18)))),0)),0)</f>
        <v>0</v>
      </c>
      <c r="Q18" s="127">
        <f>IF(E18="do konce roku 2023",P18*'Podpůrná data'!$B$4,IF(E18="od roku 2024",P18*'Podpůrná data'!$C$4,0))</f>
        <v>0</v>
      </c>
      <c r="R18" s="127">
        <f t="shared" si="3"/>
        <v>0</v>
      </c>
      <c r="S18" s="87">
        <f t="shared" si="0"/>
        <v>0</v>
      </c>
      <c r="T18" s="131" t="str">
        <f t="shared" si="4"/>
        <v/>
      </c>
      <c r="U18" s="25">
        <f t="shared" si="5"/>
        <v>0</v>
      </c>
      <c r="V18" s="25">
        <f t="shared" si="6"/>
        <v>0</v>
      </c>
      <c r="W18" s="25">
        <f t="shared" si="6"/>
        <v>0</v>
      </c>
      <c r="X18" s="25">
        <f t="shared" si="1"/>
        <v>0</v>
      </c>
    </row>
    <row r="19" spans="2:24" x14ac:dyDescent="0.3">
      <c r="B19" s="124" t="s">
        <v>15</v>
      </c>
      <c r="C19" s="292" t="str">
        <f>IF(ISBLANK('KA3 - výjezdová část'!C19),"",'KA3 - výjezdová část'!C19)</f>
        <v/>
      </c>
      <c r="D19" s="293"/>
      <c r="E19" s="249"/>
      <c r="F19" s="62"/>
      <c r="G19" s="62"/>
      <c r="H19" s="62"/>
      <c r="I19" s="20"/>
      <c r="J19" s="21"/>
      <c r="K19" s="258">
        <f>IF(I19&gt;0,IF(J19&gt;0,IF(E19="do konce roku 2023",'Podpůrná data'!$B$3,IF(E19="od roku 2024",'Podpůrná data'!$C$3,0)),0),0)</f>
        <v>0</v>
      </c>
      <c r="L19" s="126">
        <f>IFERROR(INT(ROUND(J19,2)*(VLOOKUP(INT(I19),'Podpůrná data'!$A$188:$C$232,2,FALSE))*(I19/(INT(I19)))),0)</f>
        <v>0</v>
      </c>
      <c r="M19" s="127">
        <f t="shared" si="2"/>
        <v>0</v>
      </c>
      <c r="N19" s="49"/>
      <c r="O19" s="20"/>
      <c r="P19" s="126">
        <f>IFERROR(INT(IF(N19="Ano",IF(O19&gt;I19,(ROUND(J19,2)*VLOOKUP(INT(I19),'Podpůrná data'!$A$188:$B$232,2,FALSE)*(I19/INT(I19))),(ROUND(J19,2)*VLOOKUP(INT(O19),'Podpůrná data'!$A$188:$B$232,2,FALSE)*(O19/INT(O19)))),0)),0)</f>
        <v>0</v>
      </c>
      <c r="Q19" s="127">
        <f>IF(E19="do konce roku 2023",P19*'Podpůrná data'!$B$4,IF(E19="od roku 2024",P19*'Podpůrná data'!$C$4,0))</f>
        <v>0</v>
      </c>
      <c r="R19" s="127">
        <f t="shared" si="3"/>
        <v>0</v>
      </c>
      <c r="S19" s="87">
        <f t="shared" si="0"/>
        <v>0</v>
      </c>
      <c r="T19" s="131" t="str">
        <f t="shared" si="4"/>
        <v/>
      </c>
      <c r="U19" s="25">
        <f t="shared" si="5"/>
        <v>0</v>
      </c>
      <c r="V19" s="25">
        <f t="shared" si="6"/>
        <v>0</v>
      </c>
      <c r="W19" s="25">
        <f t="shared" si="6"/>
        <v>0</v>
      </c>
      <c r="X19" s="25">
        <f t="shared" si="1"/>
        <v>0</v>
      </c>
    </row>
    <row r="20" spans="2:24" x14ac:dyDescent="0.3">
      <c r="B20" s="124" t="s">
        <v>16</v>
      </c>
      <c r="C20" s="292" t="str">
        <f>IF(ISBLANK('KA3 - výjezdová část'!C20),"",'KA3 - výjezdová část'!C20)</f>
        <v/>
      </c>
      <c r="D20" s="293"/>
      <c r="E20" s="249"/>
      <c r="F20" s="62"/>
      <c r="G20" s="62"/>
      <c r="H20" s="62"/>
      <c r="I20" s="20"/>
      <c r="J20" s="21"/>
      <c r="K20" s="258">
        <f>IF(I20&gt;0,IF(J20&gt;0,IF(E20="do konce roku 2023",'Podpůrná data'!$B$3,IF(E20="od roku 2024",'Podpůrná data'!$C$3,0)),0),0)</f>
        <v>0</v>
      </c>
      <c r="L20" s="126">
        <f>IFERROR(INT(ROUND(J20,2)*(VLOOKUP(INT(I20),'Podpůrná data'!$A$188:$C$232,2,FALSE))*(I20/(INT(I20)))),0)</f>
        <v>0</v>
      </c>
      <c r="M20" s="127">
        <f t="shared" si="2"/>
        <v>0</v>
      </c>
      <c r="N20" s="49"/>
      <c r="O20" s="20"/>
      <c r="P20" s="126">
        <f>IFERROR(INT(IF(N20="Ano",IF(O20&gt;I20,(ROUND(J20,2)*VLOOKUP(INT(I20),'Podpůrná data'!$A$188:$B$232,2,FALSE)*(I20/INT(I20))),(ROUND(J20,2)*VLOOKUP(INT(O20),'Podpůrná data'!$A$188:$B$232,2,FALSE)*(O20/INT(O20)))),0)),0)</f>
        <v>0</v>
      </c>
      <c r="Q20" s="127">
        <f>IF(E20="do konce roku 2023",P20*'Podpůrná data'!$B$4,IF(E20="od roku 2024",P20*'Podpůrná data'!$C$4,0))</f>
        <v>0</v>
      </c>
      <c r="R20" s="127">
        <f t="shared" si="3"/>
        <v>0</v>
      </c>
      <c r="S20" s="87">
        <f t="shared" si="0"/>
        <v>0</v>
      </c>
      <c r="T20" s="131" t="str">
        <f t="shared" si="4"/>
        <v/>
      </c>
      <c r="U20" s="25">
        <f t="shared" si="5"/>
        <v>0</v>
      </c>
      <c r="V20" s="25">
        <f t="shared" si="6"/>
        <v>0</v>
      </c>
      <c r="W20" s="25">
        <f t="shared" si="6"/>
        <v>0</v>
      </c>
      <c r="X20" s="25">
        <f t="shared" si="1"/>
        <v>0</v>
      </c>
    </row>
    <row r="21" spans="2:24" x14ac:dyDescent="0.3">
      <c r="B21" s="124" t="s">
        <v>17</v>
      </c>
      <c r="C21" s="292" t="str">
        <f>IF(ISBLANK('KA3 - výjezdová část'!C21),"",'KA3 - výjezdová část'!C21)</f>
        <v/>
      </c>
      <c r="D21" s="293"/>
      <c r="E21" s="249"/>
      <c r="F21" s="62"/>
      <c r="G21" s="62"/>
      <c r="H21" s="62"/>
      <c r="I21" s="20"/>
      <c r="J21" s="21"/>
      <c r="K21" s="258">
        <f>IF(I21&gt;0,IF(J21&gt;0,IF(E21="do konce roku 2023",'Podpůrná data'!$B$3,IF(E21="od roku 2024",'Podpůrná data'!$C$3,0)),0),0)</f>
        <v>0</v>
      </c>
      <c r="L21" s="126">
        <f>IFERROR(INT(ROUND(J21,2)*(VLOOKUP(INT(I21),'Podpůrná data'!$A$188:$C$232,2,FALSE))*(I21/(INT(I21)))),0)</f>
        <v>0</v>
      </c>
      <c r="M21" s="127">
        <f t="shared" si="2"/>
        <v>0</v>
      </c>
      <c r="N21" s="49"/>
      <c r="O21" s="20"/>
      <c r="P21" s="126">
        <f>IFERROR(INT(IF(N21="Ano",IF(O21&gt;I21,(ROUND(J21,2)*VLOOKUP(INT(I21),'Podpůrná data'!$A$188:$B$232,2,FALSE)*(I21/INT(I21))),(ROUND(J21,2)*VLOOKUP(INT(O21),'Podpůrná data'!$A$188:$B$232,2,FALSE)*(O21/INT(O21)))),0)),0)</f>
        <v>0</v>
      </c>
      <c r="Q21" s="127">
        <f>IF(E21="do konce roku 2023",P21*'Podpůrná data'!$B$4,IF(E21="od roku 2024",P21*'Podpůrná data'!$C$4,0))</f>
        <v>0</v>
      </c>
      <c r="R21" s="127">
        <f t="shared" si="3"/>
        <v>0</v>
      </c>
      <c r="S21" s="87">
        <f t="shared" si="0"/>
        <v>0</v>
      </c>
      <c r="T21" s="131" t="str">
        <f t="shared" si="4"/>
        <v/>
      </c>
      <c r="U21" s="25">
        <f t="shared" si="5"/>
        <v>0</v>
      </c>
      <c r="V21" s="25">
        <f t="shared" si="6"/>
        <v>0</v>
      </c>
      <c r="W21" s="25">
        <f t="shared" si="6"/>
        <v>0</v>
      </c>
      <c r="X21" s="25">
        <f t="shared" si="1"/>
        <v>0</v>
      </c>
    </row>
    <row r="22" spans="2:24" x14ac:dyDescent="0.3">
      <c r="B22" s="124" t="s">
        <v>18</v>
      </c>
      <c r="C22" s="292" t="str">
        <f>IF(ISBLANK('KA3 - výjezdová část'!C22),"",'KA3 - výjezdová část'!C22)</f>
        <v/>
      </c>
      <c r="D22" s="293"/>
      <c r="E22" s="249"/>
      <c r="F22" s="62"/>
      <c r="G22" s="62"/>
      <c r="H22" s="62"/>
      <c r="I22" s="20"/>
      <c r="J22" s="21"/>
      <c r="K22" s="258">
        <f>IF(I22&gt;0,IF(J22&gt;0,IF(E22="do konce roku 2023",'Podpůrná data'!$B$3,IF(E22="od roku 2024",'Podpůrná data'!$C$3,0)),0),0)</f>
        <v>0</v>
      </c>
      <c r="L22" s="126">
        <f>IFERROR(INT(ROUND(J22,2)*(VLOOKUP(INT(I22),'Podpůrná data'!$A$188:$C$232,2,FALSE))*(I22/(INT(I22)))),0)</f>
        <v>0</v>
      </c>
      <c r="M22" s="127">
        <f t="shared" si="2"/>
        <v>0</v>
      </c>
      <c r="N22" s="49"/>
      <c r="O22" s="20"/>
      <c r="P22" s="126">
        <f>IFERROR(INT(IF(N22="Ano",IF(O22&gt;I22,(ROUND(J22,2)*VLOOKUP(INT(I22),'Podpůrná data'!$A$188:$B$232,2,FALSE)*(I22/INT(I22))),(ROUND(J22,2)*VLOOKUP(INT(O22),'Podpůrná data'!$A$188:$B$232,2,FALSE)*(O22/INT(O22)))),0)),0)</f>
        <v>0</v>
      </c>
      <c r="Q22" s="127">
        <f>IF(E22="do konce roku 2023",P22*'Podpůrná data'!$B$4,IF(E22="od roku 2024",P22*'Podpůrná data'!$C$4,0))</f>
        <v>0</v>
      </c>
      <c r="R22" s="127">
        <f t="shared" si="3"/>
        <v>0</v>
      </c>
      <c r="S22" s="87">
        <f t="shared" si="0"/>
        <v>0</v>
      </c>
      <c r="T22" s="131" t="str">
        <f t="shared" si="4"/>
        <v/>
      </c>
      <c r="U22" s="25">
        <f t="shared" si="5"/>
        <v>0</v>
      </c>
      <c r="V22" s="25">
        <f t="shared" si="6"/>
        <v>0</v>
      </c>
      <c r="W22" s="25">
        <f t="shared" si="6"/>
        <v>0</v>
      </c>
      <c r="X22" s="25">
        <f t="shared" si="1"/>
        <v>0</v>
      </c>
    </row>
    <row r="23" spans="2:24" x14ac:dyDescent="0.3">
      <c r="B23" s="124" t="s">
        <v>19</v>
      </c>
      <c r="C23" s="292" t="str">
        <f>IF(ISBLANK('KA3 - výjezdová část'!C23),"",'KA3 - výjezdová část'!C23)</f>
        <v/>
      </c>
      <c r="D23" s="293"/>
      <c r="E23" s="249"/>
      <c r="F23" s="62"/>
      <c r="G23" s="62"/>
      <c r="H23" s="62"/>
      <c r="I23" s="20"/>
      <c r="J23" s="21"/>
      <c r="K23" s="258">
        <f>IF(I23&gt;0,IF(J23&gt;0,IF(E23="do konce roku 2023",'Podpůrná data'!$B$3,IF(E23="od roku 2024",'Podpůrná data'!$C$3,0)),0),0)</f>
        <v>0</v>
      </c>
      <c r="L23" s="126">
        <f>IFERROR(INT(ROUND(J23,2)*(VLOOKUP(INT(I23),'Podpůrná data'!$A$188:$C$232,2,FALSE))*(I23/(INT(I23)))),0)</f>
        <v>0</v>
      </c>
      <c r="M23" s="127">
        <f t="shared" si="2"/>
        <v>0</v>
      </c>
      <c r="N23" s="49"/>
      <c r="O23" s="20"/>
      <c r="P23" s="126">
        <f>IFERROR(INT(IF(N23="Ano",IF(O23&gt;I23,(ROUND(J23,2)*VLOOKUP(INT(I23),'Podpůrná data'!$A$188:$B$232,2,FALSE)*(I23/INT(I23))),(ROUND(J23,2)*VLOOKUP(INT(O23),'Podpůrná data'!$A$188:$B$232,2,FALSE)*(O23/INT(O23)))),0)),0)</f>
        <v>0</v>
      </c>
      <c r="Q23" s="127">
        <f>IF(E23="do konce roku 2023",P23*'Podpůrná data'!$B$4,IF(E23="od roku 2024",P23*'Podpůrná data'!$C$4,0))</f>
        <v>0</v>
      </c>
      <c r="R23" s="128">
        <f t="shared" si="3"/>
        <v>0</v>
      </c>
      <c r="S23" s="87">
        <f t="shared" si="0"/>
        <v>0</v>
      </c>
      <c r="T23" s="131" t="str">
        <f t="shared" si="4"/>
        <v/>
      </c>
      <c r="U23" s="25">
        <f t="shared" si="5"/>
        <v>0</v>
      </c>
      <c r="V23" s="25">
        <f t="shared" si="6"/>
        <v>0</v>
      </c>
      <c r="W23" s="25">
        <f t="shared" si="6"/>
        <v>0</v>
      </c>
      <c r="X23" s="25">
        <f t="shared" si="1"/>
        <v>0</v>
      </c>
    </row>
    <row r="24" spans="2:24" x14ac:dyDescent="0.3">
      <c r="B24" s="124" t="s">
        <v>20</v>
      </c>
      <c r="C24" s="292" t="str">
        <f>IF(ISBLANK('KA3 - výjezdová část'!C24),"",'KA3 - výjezdová část'!C24)</f>
        <v/>
      </c>
      <c r="D24" s="293"/>
      <c r="E24" s="249"/>
      <c r="F24" s="62"/>
      <c r="G24" s="62"/>
      <c r="H24" s="62"/>
      <c r="I24" s="20"/>
      <c r="J24" s="21"/>
      <c r="K24" s="258">
        <f>IF(I24&gt;0,IF(J24&gt;0,IF(E24="do konce roku 2023",'Podpůrná data'!$B$3,IF(E24="od roku 2024",'Podpůrná data'!$C$3,0)),0),0)</f>
        <v>0</v>
      </c>
      <c r="L24" s="126">
        <f>IFERROR(INT(ROUND(J24,2)*(VLOOKUP(INT(I24),'Podpůrná data'!$A$188:$C$232,2,FALSE))*(I24/(INT(I24)))),0)</f>
        <v>0</v>
      </c>
      <c r="M24" s="127">
        <f t="shared" si="2"/>
        <v>0</v>
      </c>
      <c r="N24" s="49"/>
      <c r="O24" s="20"/>
      <c r="P24" s="126">
        <f>IFERROR(INT(IF(N24="Ano",IF(O24&gt;I24,(ROUND(J24,2)*VLOOKUP(INT(I24),'Podpůrná data'!$A$188:$B$232,2,FALSE)*(I24/INT(I24))),(ROUND(J24,2)*VLOOKUP(INT(O24),'Podpůrná data'!$A$188:$B$232,2,FALSE)*(O24/INT(O24)))),0)),0)</f>
        <v>0</v>
      </c>
      <c r="Q24" s="127">
        <f>IF(E24="do konce roku 2023",P24*'Podpůrná data'!$B$4,IF(E24="od roku 2024",P24*'Podpůrná data'!$C$4,0))</f>
        <v>0</v>
      </c>
      <c r="R24" s="128">
        <f t="shared" si="3"/>
        <v>0</v>
      </c>
      <c r="S24" s="87">
        <f t="shared" si="0"/>
        <v>0</v>
      </c>
      <c r="T24" s="131" t="str">
        <f t="shared" si="4"/>
        <v/>
      </c>
      <c r="U24" s="25">
        <f t="shared" si="5"/>
        <v>0</v>
      </c>
      <c r="V24" s="25">
        <f t="shared" si="6"/>
        <v>0</v>
      </c>
      <c r="W24" s="25">
        <f t="shared" si="6"/>
        <v>0</v>
      </c>
      <c r="X24" s="25">
        <f t="shared" si="1"/>
        <v>0</v>
      </c>
    </row>
    <row r="25" spans="2:24" x14ac:dyDescent="0.3">
      <c r="B25" s="124" t="s">
        <v>21</v>
      </c>
      <c r="C25" s="292" t="str">
        <f>IF(ISBLANK('KA3 - výjezdová část'!C25),"",'KA3 - výjezdová část'!C25)</f>
        <v/>
      </c>
      <c r="D25" s="293"/>
      <c r="E25" s="249"/>
      <c r="F25" s="62"/>
      <c r="G25" s="62"/>
      <c r="H25" s="62"/>
      <c r="I25" s="20"/>
      <c r="J25" s="21"/>
      <c r="K25" s="258">
        <f>IF(I25&gt;0,IF(J25&gt;0,IF(E25="do konce roku 2023",'Podpůrná data'!$B$3,IF(E25="od roku 2024",'Podpůrná data'!$C$3,0)),0),0)</f>
        <v>0</v>
      </c>
      <c r="L25" s="126">
        <f>IFERROR(INT(ROUND(J25,2)*(VLOOKUP(INT(I25),'Podpůrná data'!$A$188:$C$232,2,FALSE))*(I25/(INT(I25)))),0)</f>
        <v>0</v>
      </c>
      <c r="M25" s="127">
        <f t="shared" si="2"/>
        <v>0</v>
      </c>
      <c r="N25" s="49"/>
      <c r="O25" s="20"/>
      <c r="P25" s="126">
        <f>IFERROR(INT(IF(N25="Ano",IF(O25&gt;I25,(ROUND(J25,2)*VLOOKUP(INT(I25),'Podpůrná data'!$A$188:$B$232,2,FALSE)*(I25/INT(I25))),(ROUND(J25,2)*VLOOKUP(INT(O25),'Podpůrná data'!$A$188:$B$232,2,FALSE)*(O25/INT(O25)))),0)),0)</f>
        <v>0</v>
      </c>
      <c r="Q25" s="127">
        <f>IF(E25="do konce roku 2023",P25*'Podpůrná data'!$B$4,IF(E25="od roku 2024",P25*'Podpůrná data'!$C$4,0))</f>
        <v>0</v>
      </c>
      <c r="R25" s="128">
        <f t="shared" si="3"/>
        <v>0</v>
      </c>
      <c r="S25" s="87">
        <f t="shared" si="0"/>
        <v>0</v>
      </c>
      <c r="T25" s="131" t="str">
        <f t="shared" si="4"/>
        <v/>
      </c>
      <c r="U25" s="25">
        <f t="shared" si="5"/>
        <v>0</v>
      </c>
      <c r="V25" s="25">
        <f t="shared" si="6"/>
        <v>0</v>
      </c>
      <c r="W25" s="25">
        <f t="shared" si="6"/>
        <v>0</v>
      </c>
      <c r="X25" s="25">
        <f t="shared" si="1"/>
        <v>0</v>
      </c>
    </row>
    <row r="26" spans="2:24" x14ac:dyDescent="0.3">
      <c r="B26" s="124" t="s">
        <v>22</v>
      </c>
      <c r="C26" s="292" t="str">
        <f>IF(ISBLANK('KA3 - výjezdová část'!C26),"",'KA3 - výjezdová část'!C26)</f>
        <v/>
      </c>
      <c r="D26" s="293"/>
      <c r="E26" s="249"/>
      <c r="F26" s="62"/>
      <c r="G26" s="62"/>
      <c r="H26" s="62"/>
      <c r="I26" s="20"/>
      <c r="J26" s="21"/>
      <c r="K26" s="258">
        <f>IF(I26&gt;0,IF(J26&gt;0,IF(E26="do konce roku 2023",'Podpůrná data'!$B$3,IF(E26="od roku 2024",'Podpůrná data'!$C$3,0)),0),0)</f>
        <v>0</v>
      </c>
      <c r="L26" s="126">
        <f>IFERROR(INT(ROUND(J26,2)*(VLOOKUP(INT(I26),'Podpůrná data'!$A$188:$C$232,2,FALSE))*(I26/(INT(I26)))),0)</f>
        <v>0</v>
      </c>
      <c r="M26" s="127">
        <f t="shared" si="2"/>
        <v>0</v>
      </c>
      <c r="N26" s="49"/>
      <c r="O26" s="20"/>
      <c r="P26" s="126">
        <f>IFERROR(INT(IF(N26="Ano",IF(O26&gt;I26,(ROUND(J26,2)*VLOOKUP(INT(I26),'Podpůrná data'!$A$188:$B$232,2,FALSE)*(I26/INT(I26))),(ROUND(J26,2)*VLOOKUP(INT(O26),'Podpůrná data'!$A$188:$B$232,2,FALSE)*(O26/INT(O26)))),0)),0)</f>
        <v>0</v>
      </c>
      <c r="Q26" s="127">
        <f>IF(E26="do konce roku 2023",P26*'Podpůrná data'!$B$4,IF(E26="od roku 2024",P26*'Podpůrná data'!$C$4,0))</f>
        <v>0</v>
      </c>
      <c r="R26" s="128">
        <f t="shared" si="3"/>
        <v>0</v>
      </c>
      <c r="S26" s="87">
        <f t="shared" si="0"/>
        <v>0</v>
      </c>
      <c r="T26" s="131" t="str">
        <f t="shared" si="4"/>
        <v/>
      </c>
      <c r="U26" s="25">
        <f t="shared" si="5"/>
        <v>0</v>
      </c>
      <c r="V26" s="25">
        <f t="shared" si="6"/>
        <v>0</v>
      </c>
      <c r="W26" s="25">
        <f t="shared" si="6"/>
        <v>0</v>
      </c>
      <c r="X26" s="25">
        <f t="shared" si="1"/>
        <v>0</v>
      </c>
    </row>
    <row r="27" spans="2:24" x14ac:dyDescent="0.3">
      <c r="B27" s="124" t="s">
        <v>23</v>
      </c>
      <c r="C27" s="292" t="str">
        <f>IF(ISBLANK('KA3 - výjezdová část'!C27),"",'KA3 - výjezdová část'!C27)</f>
        <v/>
      </c>
      <c r="D27" s="293"/>
      <c r="E27" s="249"/>
      <c r="F27" s="62"/>
      <c r="G27" s="62"/>
      <c r="H27" s="62"/>
      <c r="I27" s="20"/>
      <c r="J27" s="21"/>
      <c r="K27" s="258">
        <f>IF(I27&gt;0,IF(J27&gt;0,IF(E27="do konce roku 2023",'Podpůrná data'!$B$3,IF(E27="od roku 2024",'Podpůrná data'!$C$3,0)),0),0)</f>
        <v>0</v>
      </c>
      <c r="L27" s="126">
        <f>IFERROR(INT(ROUND(J27,2)*(VLOOKUP(INT(I27),'Podpůrná data'!$A$188:$C$232,2,FALSE))*(I27/(INT(I27)))),0)</f>
        <v>0</v>
      </c>
      <c r="M27" s="127">
        <f t="shared" si="2"/>
        <v>0</v>
      </c>
      <c r="N27" s="49"/>
      <c r="O27" s="20"/>
      <c r="P27" s="126">
        <f>IFERROR(INT(IF(N27="Ano",IF(O27&gt;I27,(ROUND(J27,2)*VLOOKUP(INT(I27),'Podpůrná data'!$A$188:$B$232,2,FALSE)*(I27/INT(I27))),(ROUND(J27,2)*VLOOKUP(INT(O27),'Podpůrná data'!$A$188:$B$232,2,FALSE)*(O27/INT(O27)))),0)),0)</f>
        <v>0</v>
      </c>
      <c r="Q27" s="127">
        <f>IF(E27="do konce roku 2023",P27*'Podpůrná data'!$B$4,IF(E27="od roku 2024",P27*'Podpůrná data'!$C$4,0))</f>
        <v>0</v>
      </c>
      <c r="R27" s="128">
        <f t="shared" si="3"/>
        <v>0</v>
      </c>
      <c r="S27" s="87">
        <f t="shared" si="0"/>
        <v>0</v>
      </c>
      <c r="T27" s="131" t="str">
        <f t="shared" si="4"/>
        <v/>
      </c>
      <c r="U27" s="25">
        <f t="shared" si="5"/>
        <v>0</v>
      </c>
      <c r="V27" s="25">
        <f t="shared" si="6"/>
        <v>0</v>
      </c>
      <c r="W27" s="25">
        <f t="shared" si="6"/>
        <v>0</v>
      </c>
      <c r="X27" s="25">
        <f t="shared" si="1"/>
        <v>0</v>
      </c>
    </row>
    <row r="28" spans="2:24" x14ac:dyDescent="0.3">
      <c r="B28" s="124" t="s">
        <v>24</v>
      </c>
      <c r="C28" s="292" t="str">
        <f>IF(ISBLANK('KA3 - výjezdová část'!C28),"",'KA3 - výjezdová část'!C28)</f>
        <v/>
      </c>
      <c r="D28" s="293"/>
      <c r="E28" s="249"/>
      <c r="F28" s="62"/>
      <c r="G28" s="62"/>
      <c r="H28" s="62"/>
      <c r="I28" s="20"/>
      <c r="J28" s="21"/>
      <c r="K28" s="258">
        <f>IF(I28&gt;0,IF(J28&gt;0,IF(E28="do konce roku 2023",'Podpůrná data'!$B$3,IF(E28="od roku 2024",'Podpůrná data'!$C$3,0)),0),0)</f>
        <v>0</v>
      </c>
      <c r="L28" s="126">
        <f>IFERROR(INT(ROUND(J28,2)*(VLOOKUP(INT(I28),'Podpůrná data'!$A$188:$C$232,2,FALSE))*(I28/(INT(I28)))),0)</f>
        <v>0</v>
      </c>
      <c r="M28" s="127">
        <f t="shared" si="2"/>
        <v>0</v>
      </c>
      <c r="N28" s="49"/>
      <c r="O28" s="20"/>
      <c r="P28" s="126">
        <f>IFERROR(INT(IF(N28="Ano",IF(O28&gt;I28,(ROUND(J28,2)*VLOOKUP(INT(I28),'Podpůrná data'!$A$188:$B$232,2,FALSE)*(I28/INT(I28))),(ROUND(J28,2)*VLOOKUP(INT(O28),'Podpůrná data'!$A$188:$B$232,2,FALSE)*(O28/INT(O28)))),0)),0)</f>
        <v>0</v>
      </c>
      <c r="Q28" s="127">
        <f>IF(E28="do konce roku 2023",P28*'Podpůrná data'!$B$4,IF(E28="od roku 2024",P28*'Podpůrná data'!$C$4,0))</f>
        <v>0</v>
      </c>
      <c r="R28" s="128">
        <f t="shared" si="3"/>
        <v>0</v>
      </c>
      <c r="S28" s="87">
        <f t="shared" si="0"/>
        <v>0</v>
      </c>
      <c r="T28" s="131" t="str">
        <f t="shared" si="4"/>
        <v/>
      </c>
      <c r="U28" s="25">
        <f t="shared" si="5"/>
        <v>0</v>
      </c>
      <c r="V28" s="25">
        <f t="shared" si="6"/>
        <v>0</v>
      </c>
      <c r="W28" s="25">
        <f t="shared" si="6"/>
        <v>0</v>
      </c>
      <c r="X28" s="25">
        <f t="shared" si="1"/>
        <v>0</v>
      </c>
    </row>
    <row r="29" spans="2:24" x14ac:dyDescent="0.3">
      <c r="B29" s="124" t="s">
        <v>25</v>
      </c>
      <c r="C29" s="292" t="str">
        <f>IF(ISBLANK('KA3 - výjezdová část'!C29),"",'KA3 - výjezdová část'!C29)</f>
        <v/>
      </c>
      <c r="D29" s="293"/>
      <c r="E29" s="249"/>
      <c r="F29" s="62"/>
      <c r="G29" s="62"/>
      <c r="H29" s="62"/>
      <c r="I29" s="20"/>
      <c r="J29" s="21"/>
      <c r="K29" s="258">
        <f>IF(I29&gt;0,IF(J29&gt;0,IF(E29="do konce roku 2023",'Podpůrná data'!$B$3,IF(E29="od roku 2024",'Podpůrná data'!$C$3,0)),0),0)</f>
        <v>0</v>
      </c>
      <c r="L29" s="126">
        <f>IFERROR(INT(ROUND(J29,2)*(VLOOKUP(INT(I29),'Podpůrná data'!$A$188:$C$232,2,FALSE))*(I29/(INT(I29)))),0)</f>
        <v>0</v>
      </c>
      <c r="M29" s="127">
        <f t="shared" si="2"/>
        <v>0</v>
      </c>
      <c r="N29" s="49"/>
      <c r="O29" s="20"/>
      <c r="P29" s="126">
        <f>IFERROR(INT(IF(N29="Ano",IF(O29&gt;I29,(ROUND(J29,2)*VLOOKUP(INT(I29),'Podpůrná data'!$A$188:$B$232,2,FALSE)*(I29/INT(I29))),(ROUND(J29,2)*VLOOKUP(INT(O29),'Podpůrná data'!$A$188:$B$232,2,FALSE)*(O29/INT(O29)))),0)),0)</f>
        <v>0</v>
      </c>
      <c r="Q29" s="127">
        <f>IF(E29="do konce roku 2023",P29*'Podpůrná data'!$B$4,IF(E29="od roku 2024",P29*'Podpůrná data'!$C$4,0))</f>
        <v>0</v>
      </c>
      <c r="R29" s="128">
        <f t="shared" si="3"/>
        <v>0</v>
      </c>
      <c r="S29" s="87">
        <f t="shared" si="0"/>
        <v>0</v>
      </c>
      <c r="T29" s="131" t="str">
        <f t="shared" si="4"/>
        <v/>
      </c>
      <c r="U29" s="25">
        <f t="shared" si="5"/>
        <v>0</v>
      </c>
      <c r="V29" s="25">
        <f t="shared" si="6"/>
        <v>0</v>
      </c>
      <c r="W29" s="25">
        <f t="shared" si="6"/>
        <v>0</v>
      </c>
      <c r="X29" s="25">
        <f t="shared" si="1"/>
        <v>0</v>
      </c>
    </row>
    <row r="30" spans="2:24" x14ac:dyDescent="0.3">
      <c r="B30" s="124" t="s">
        <v>26</v>
      </c>
      <c r="C30" s="292" t="str">
        <f>IF(ISBLANK('KA3 - výjezdová část'!C30),"",'KA3 - výjezdová část'!C30)</f>
        <v/>
      </c>
      <c r="D30" s="293"/>
      <c r="E30" s="249"/>
      <c r="F30" s="62"/>
      <c r="G30" s="62"/>
      <c r="H30" s="62"/>
      <c r="I30" s="20"/>
      <c r="J30" s="21"/>
      <c r="K30" s="258">
        <f>IF(I30&gt;0,IF(J30&gt;0,IF(E30="do konce roku 2023",'Podpůrná data'!$B$3,IF(E30="od roku 2024",'Podpůrná data'!$C$3,0)),0),0)</f>
        <v>0</v>
      </c>
      <c r="L30" s="126">
        <f>IFERROR(INT(ROUND(J30,2)*(VLOOKUP(INT(I30),'Podpůrná data'!$A$188:$C$232,2,FALSE))*(I30/(INT(I30)))),0)</f>
        <v>0</v>
      </c>
      <c r="M30" s="127">
        <f t="shared" si="2"/>
        <v>0</v>
      </c>
      <c r="N30" s="49"/>
      <c r="O30" s="20"/>
      <c r="P30" s="126">
        <f>IFERROR(INT(IF(N30="Ano",IF(O30&gt;I30,(ROUND(J30,2)*VLOOKUP(INT(I30),'Podpůrná data'!$A$188:$B$232,2,FALSE)*(I30/INT(I30))),(ROUND(J30,2)*VLOOKUP(INT(O30),'Podpůrná data'!$A$188:$B$232,2,FALSE)*(O30/INT(O30)))),0)),0)</f>
        <v>0</v>
      </c>
      <c r="Q30" s="127">
        <f>IF(E30="do konce roku 2023",P30*'Podpůrná data'!$B$4,IF(E30="od roku 2024",P30*'Podpůrná data'!$C$4,0))</f>
        <v>0</v>
      </c>
      <c r="R30" s="128">
        <f t="shared" si="3"/>
        <v>0</v>
      </c>
      <c r="S30" s="87">
        <f t="shared" si="0"/>
        <v>0</v>
      </c>
      <c r="T30" s="131" t="str">
        <f t="shared" si="4"/>
        <v/>
      </c>
      <c r="U30" s="25">
        <f t="shared" si="5"/>
        <v>0</v>
      </c>
      <c r="V30" s="25">
        <f t="shared" si="6"/>
        <v>0</v>
      </c>
      <c r="W30" s="25">
        <f t="shared" si="6"/>
        <v>0</v>
      </c>
      <c r="X30" s="25">
        <f t="shared" si="1"/>
        <v>0</v>
      </c>
    </row>
    <row r="31" spans="2:24" x14ac:dyDescent="0.3">
      <c r="B31" s="124" t="s">
        <v>27</v>
      </c>
      <c r="C31" s="292" t="str">
        <f>IF(ISBLANK('KA3 - výjezdová část'!C31),"",'KA3 - výjezdová část'!C31)</f>
        <v/>
      </c>
      <c r="D31" s="293"/>
      <c r="E31" s="249"/>
      <c r="F31" s="62"/>
      <c r="G31" s="62"/>
      <c r="H31" s="62"/>
      <c r="I31" s="20"/>
      <c r="J31" s="21"/>
      <c r="K31" s="258">
        <f>IF(I31&gt;0,IF(J31&gt;0,IF(E31="do konce roku 2023",'Podpůrná data'!$B$3,IF(E31="od roku 2024",'Podpůrná data'!$C$3,0)),0),0)</f>
        <v>0</v>
      </c>
      <c r="L31" s="126">
        <f>IFERROR(INT(ROUND(J31,2)*(VLOOKUP(INT(I31),'Podpůrná data'!$A$188:$C$232,2,FALSE))*(I31/(INT(I31)))),0)</f>
        <v>0</v>
      </c>
      <c r="M31" s="127">
        <f t="shared" si="2"/>
        <v>0</v>
      </c>
      <c r="N31" s="49"/>
      <c r="O31" s="20"/>
      <c r="P31" s="126">
        <f>IFERROR(INT(IF(N31="Ano",IF(O31&gt;I31,(ROUND(J31,2)*VLOOKUP(INT(I31),'Podpůrná data'!$A$188:$B$232,2,FALSE)*(I31/INT(I31))),(ROUND(J31,2)*VLOOKUP(INT(O31),'Podpůrná data'!$A$188:$B$232,2,FALSE)*(O31/INT(O31)))),0)),0)</f>
        <v>0</v>
      </c>
      <c r="Q31" s="127">
        <f>IF(E31="do konce roku 2023",P31*'Podpůrná data'!$B$4,IF(E31="od roku 2024",P31*'Podpůrná data'!$C$4,0))</f>
        <v>0</v>
      </c>
      <c r="R31" s="128">
        <f t="shared" si="3"/>
        <v>0</v>
      </c>
      <c r="S31" s="87">
        <f t="shared" si="0"/>
        <v>0</v>
      </c>
      <c r="T31" s="131" t="str">
        <f t="shared" si="4"/>
        <v/>
      </c>
      <c r="U31" s="25">
        <f t="shared" si="5"/>
        <v>0</v>
      </c>
      <c r="V31" s="25">
        <f t="shared" si="6"/>
        <v>0</v>
      </c>
      <c r="W31" s="25">
        <f t="shared" si="6"/>
        <v>0</v>
      </c>
      <c r="X31" s="25">
        <f t="shared" si="1"/>
        <v>0</v>
      </c>
    </row>
    <row r="32" spans="2:24" x14ac:dyDescent="0.3">
      <c r="B32" s="124" t="s">
        <v>28</v>
      </c>
      <c r="C32" s="292" t="str">
        <f>IF(ISBLANK('KA3 - výjezdová část'!C32),"",'KA3 - výjezdová část'!C32)</f>
        <v/>
      </c>
      <c r="D32" s="293"/>
      <c r="E32" s="249"/>
      <c r="F32" s="62"/>
      <c r="G32" s="62"/>
      <c r="H32" s="62"/>
      <c r="I32" s="20"/>
      <c r="J32" s="21"/>
      <c r="K32" s="258">
        <f>IF(I32&gt;0,IF(J32&gt;0,IF(E32="do konce roku 2023",'Podpůrná data'!$B$3,IF(E32="od roku 2024",'Podpůrná data'!$C$3,0)),0),0)</f>
        <v>0</v>
      </c>
      <c r="L32" s="126">
        <f>IFERROR(INT(ROUND(J32,2)*(VLOOKUP(INT(I32),'Podpůrná data'!$A$188:$C$232,2,FALSE))*(I32/(INT(I32)))),0)</f>
        <v>0</v>
      </c>
      <c r="M32" s="127">
        <f t="shared" si="2"/>
        <v>0</v>
      </c>
      <c r="N32" s="49"/>
      <c r="O32" s="20"/>
      <c r="P32" s="126">
        <f>IFERROR(INT(IF(N32="Ano",IF(O32&gt;I32,(ROUND(J32,2)*VLOOKUP(INT(I32),'Podpůrná data'!$A$188:$B$232,2,FALSE)*(I32/INT(I32))),(ROUND(J32,2)*VLOOKUP(INT(O32),'Podpůrná data'!$A$188:$B$232,2,FALSE)*(O32/INT(O32)))),0)),0)</f>
        <v>0</v>
      </c>
      <c r="Q32" s="127">
        <f>IF(E32="do konce roku 2023",P32*'Podpůrná data'!$B$4,IF(E32="od roku 2024",P32*'Podpůrná data'!$C$4,0))</f>
        <v>0</v>
      </c>
      <c r="R32" s="128">
        <f t="shared" si="3"/>
        <v>0</v>
      </c>
      <c r="S32" s="87">
        <f t="shared" si="0"/>
        <v>0</v>
      </c>
      <c r="T32" s="131" t="str">
        <f t="shared" si="4"/>
        <v/>
      </c>
      <c r="U32" s="25">
        <f t="shared" si="5"/>
        <v>0</v>
      </c>
      <c r="V32" s="25">
        <f t="shared" si="6"/>
        <v>0</v>
      </c>
      <c r="W32" s="25">
        <f t="shared" si="6"/>
        <v>0</v>
      </c>
      <c r="X32" s="25">
        <f t="shared" si="1"/>
        <v>0</v>
      </c>
    </row>
    <row r="33" spans="2:24" x14ac:dyDescent="0.3">
      <c r="B33" s="124" t="s">
        <v>29</v>
      </c>
      <c r="C33" s="292" t="str">
        <f>IF(ISBLANK('KA3 - výjezdová část'!C33),"",'KA3 - výjezdová část'!C33)</f>
        <v/>
      </c>
      <c r="D33" s="293"/>
      <c r="E33" s="249"/>
      <c r="F33" s="62"/>
      <c r="G33" s="62"/>
      <c r="H33" s="62"/>
      <c r="I33" s="20"/>
      <c r="J33" s="21"/>
      <c r="K33" s="258">
        <f>IF(I33&gt;0,IF(J33&gt;0,IF(E33="do konce roku 2023",'Podpůrná data'!$B$3,IF(E33="od roku 2024",'Podpůrná data'!$C$3,0)),0),0)</f>
        <v>0</v>
      </c>
      <c r="L33" s="126">
        <f>IFERROR(INT(ROUND(J33,2)*(VLOOKUP(INT(I33),'Podpůrná data'!$A$188:$C$232,2,FALSE))*(I33/(INT(I33)))),0)</f>
        <v>0</v>
      </c>
      <c r="M33" s="127">
        <f t="shared" si="2"/>
        <v>0</v>
      </c>
      <c r="N33" s="49"/>
      <c r="O33" s="20"/>
      <c r="P33" s="126">
        <f>IFERROR(INT(IF(N33="Ano",IF(O33&gt;I33,(ROUND(J33,2)*VLOOKUP(INT(I33),'Podpůrná data'!$A$188:$B$232,2,FALSE)*(I33/INT(I33))),(ROUND(J33,2)*VLOOKUP(INT(O33),'Podpůrná data'!$A$188:$B$232,2,FALSE)*(O33/INT(O33)))),0)),0)</f>
        <v>0</v>
      </c>
      <c r="Q33" s="127">
        <f>IF(E33="do konce roku 2023",P33*'Podpůrná data'!$B$4,IF(E33="od roku 2024",P33*'Podpůrná data'!$C$4,0))</f>
        <v>0</v>
      </c>
      <c r="R33" s="128">
        <f t="shared" si="3"/>
        <v>0</v>
      </c>
      <c r="S33" s="87">
        <f t="shared" si="0"/>
        <v>0</v>
      </c>
      <c r="T33" s="131" t="str">
        <f t="shared" si="4"/>
        <v/>
      </c>
      <c r="U33" s="25">
        <f t="shared" si="5"/>
        <v>0</v>
      </c>
      <c r="V33" s="25">
        <f t="shared" si="6"/>
        <v>0</v>
      </c>
      <c r="W33" s="25">
        <f t="shared" si="6"/>
        <v>0</v>
      </c>
      <c r="X33" s="25">
        <f t="shared" si="1"/>
        <v>0</v>
      </c>
    </row>
    <row r="34" spans="2:24" x14ac:dyDescent="0.3">
      <c r="B34" s="124" t="s">
        <v>30</v>
      </c>
      <c r="C34" s="292" t="str">
        <f>IF(ISBLANK('KA3 - výjezdová část'!C34),"",'KA3 - výjezdová část'!C34)</f>
        <v/>
      </c>
      <c r="D34" s="293"/>
      <c r="E34" s="249"/>
      <c r="F34" s="62"/>
      <c r="G34" s="62"/>
      <c r="H34" s="62"/>
      <c r="I34" s="20"/>
      <c r="J34" s="21"/>
      <c r="K34" s="258">
        <f>IF(I34&gt;0,IF(J34&gt;0,IF(E34="do konce roku 2023",'Podpůrná data'!$B$3,IF(E34="od roku 2024",'Podpůrná data'!$C$3,0)),0),0)</f>
        <v>0</v>
      </c>
      <c r="L34" s="126">
        <f>IFERROR(INT(ROUND(J34,2)*(VLOOKUP(INT(I34),'Podpůrná data'!$A$188:$C$232,2,FALSE))*(I34/(INT(I34)))),0)</f>
        <v>0</v>
      </c>
      <c r="M34" s="127">
        <f t="shared" si="2"/>
        <v>0</v>
      </c>
      <c r="N34" s="49"/>
      <c r="O34" s="20"/>
      <c r="P34" s="126">
        <f>IFERROR(INT(IF(N34="Ano",IF(O34&gt;I34,(ROUND(J34,2)*VLOOKUP(INT(I34),'Podpůrná data'!$A$188:$B$232,2,FALSE)*(I34/INT(I34))),(ROUND(J34,2)*VLOOKUP(INT(O34),'Podpůrná data'!$A$188:$B$232,2,FALSE)*(O34/INT(O34)))),0)),0)</f>
        <v>0</v>
      </c>
      <c r="Q34" s="127">
        <f>IF(E34="do konce roku 2023",P34*'Podpůrná data'!$B$4,IF(E34="od roku 2024",P34*'Podpůrná data'!$C$4,0))</f>
        <v>0</v>
      </c>
      <c r="R34" s="128">
        <f t="shared" si="3"/>
        <v>0</v>
      </c>
      <c r="S34" s="87">
        <f t="shared" si="0"/>
        <v>0</v>
      </c>
      <c r="T34" s="131" t="str">
        <f t="shared" si="4"/>
        <v/>
      </c>
      <c r="U34" s="25">
        <f t="shared" si="5"/>
        <v>0</v>
      </c>
      <c r="V34" s="25">
        <f t="shared" si="6"/>
        <v>0</v>
      </c>
      <c r="W34" s="25">
        <f t="shared" si="6"/>
        <v>0</v>
      </c>
      <c r="X34" s="25">
        <f t="shared" si="1"/>
        <v>0</v>
      </c>
    </row>
    <row r="35" spans="2:24" x14ac:dyDescent="0.3">
      <c r="B35" s="124" t="s">
        <v>31</v>
      </c>
      <c r="C35" s="292" t="str">
        <f>IF(ISBLANK('KA3 - výjezdová část'!C35),"",'KA3 - výjezdová část'!C35)</f>
        <v/>
      </c>
      <c r="D35" s="293"/>
      <c r="E35" s="249"/>
      <c r="F35" s="62"/>
      <c r="G35" s="62"/>
      <c r="H35" s="62"/>
      <c r="I35" s="20"/>
      <c r="J35" s="21"/>
      <c r="K35" s="258">
        <f>IF(I35&gt;0,IF(J35&gt;0,IF(E35="do konce roku 2023",'Podpůrná data'!$B$3,IF(E35="od roku 2024",'Podpůrná data'!$C$3,0)),0),0)</f>
        <v>0</v>
      </c>
      <c r="L35" s="126">
        <f>IFERROR(INT(ROUND(J35,2)*(VLOOKUP(INT(I35),'Podpůrná data'!$A$188:$C$232,2,FALSE))*(I35/(INT(I35)))),0)</f>
        <v>0</v>
      </c>
      <c r="M35" s="127">
        <f t="shared" si="2"/>
        <v>0</v>
      </c>
      <c r="N35" s="49"/>
      <c r="O35" s="20"/>
      <c r="P35" s="126">
        <f>IFERROR(INT(IF(N35="Ano",IF(O35&gt;I35,(ROUND(J35,2)*VLOOKUP(INT(I35),'Podpůrná data'!$A$188:$B$232,2,FALSE)*(I35/INT(I35))),(ROUND(J35,2)*VLOOKUP(INT(O35),'Podpůrná data'!$A$188:$B$232,2,FALSE)*(O35/INT(O35)))),0)),0)</f>
        <v>0</v>
      </c>
      <c r="Q35" s="127">
        <f>IF(E35="do konce roku 2023",P35*'Podpůrná data'!$B$4,IF(E35="od roku 2024",P35*'Podpůrná data'!$C$4,0))</f>
        <v>0</v>
      </c>
      <c r="R35" s="128">
        <f t="shared" si="3"/>
        <v>0</v>
      </c>
      <c r="S35" s="87">
        <f t="shared" si="0"/>
        <v>0</v>
      </c>
      <c r="T35" s="131" t="str">
        <f t="shared" si="4"/>
        <v/>
      </c>
      <c r="U35" s="25">
        <f t="shared" si="5"/>
        <v>0</v>
      </c>
      <c r="V35" s="25">
        <f t="shared" si="6"/>
        <v>0</v>
      </c>
      <c r="W35" s="25">
        <f t="shared" si="6"/>
        <v>0</v>
      </c>
      <c r="X35" s="25">
        <f t="shared" si="1"/>
        <v>0</v>
      </c>
    </row>
    <row r="36" spans="2:24" x14ac:dyDescent="0.3">
      <c r="B36" s="124" t="s">
        <v>32</v>
      </c>
      <c r="C36" s="292" t="str">
        <f>IF(ISBLANK('KA3 - výjezdová část'!C36),"",'KA3 - výjezdová část'!C36)</f>
        <v/>
      </c>
      <c r="D36" s="293"/>
      <c r="E36" s="249"/>
      <c r="F36" s="62"/>
      <c r="G36" s="62"/>
      <c r="H36" s="62"/>
      <c r="I36" s="20"/>
      <c r="J36" s="21"/>
      <c r="K36" s="258">
        <f>IF(I36&gt;0,IF(J36&gt;0,IF(E36="do konce roku 2023",'Podpůrná data'!$B$3,IF(E36="od roku 2024",'Podpůrná data'!$C$3,0)),0),0)</f>
        <v>0</v>
      </c>
      <c r="L36" s="126">
        <f>IFERROR(INT(ROUND(J36,2)*(VLOOKUP(INT(I36),'Podpůrná data'!$A$188:$C$232,2,FALSE))*(I36/(INT(I36)))),0)</f>
        <v>0</v>
      </c>
      <c r="M36" s="127">
        <f t="shared" si="2"/>
        <v>0</v>
      </c>
      <c r="N36" s="49"/>
      <c r="O36" s="20"/>
      <c r="P36" s="126">
        <f>IFERROR(INT(IF(N36="Ano",IF(O36&gt;I36,(ROUND(J36,2)*VLOOKUP(INT(I36),'Podpůrná data'!$A$188:$B$232,2,FALSE)*(I36/INT(I36))),(ROUND(J36,2)*VLOOKUP(INT(O36),'Podpůrná data'!$A$188:$B$232,2,FALSE)*(O36/INT(O36)))),0)),0)</f>
        <v>0</v>
      </c>
      <c r="Q36" s="127">
        <f>IF(E36="do konce roku 2023",P36*'Podpůrná data'!$B$4,IF(E36="od roku 2024",P36*'Podpůrná data'!$C$4,0))</f>
        <v>0</v>
      </c>
      <c r="R36" s="128">
        <f t="shared" si="3"/>
        <v>0</v>
      </c>
      <c r="S36" s="87">
        <f t="shared" si="0"/>
        <v>0</v>
      </c>
      <c r="T36" s="131" t="str">
        <f t="shared" si="4"/>
        <v/>
      </c>
      <c r="U36" s="25">
        <f t="shared" si="5"/>
        <v>0</v>
      </c>
      <c r="V36" s="25">
        <f t="shared" si="6"/>
        <v>0</v>
      </c>
      <c r="W36" s="25">
        <f t="shared" si="6"/>
        <v>0</v>
      </c>
      <c r="X36" s="25">
        <f t="shared" si="1"/>
        <v>0</v>
      </c>
    </row>
    <row r="37" spans="2:24" x14ac:dyDescent="0.3">
      <c r="B37" s="124" t="s">
        <v>33</v>
      </c>
      <c r="C37" s="292" t="str">
        <f>IF(ISBLANK('KA3 - výjezdová část'!C37),"",'KA3 - výjezdová část'!C37)</f>
        <v/>
      </c>
      <c r="D37" s="293"/>
      <c r="E37" s="249"/>
      <c r="F37" s="62"/>
      <c r="G37" s="62"/>
      <c r="H37" s="62"/>
      <c r="I37" s="20"/>
      <c r="J37" s="21"/>
      <c r="K37" s="258">
        <f>IF(I37&gt;0,IF(J37&gt;0,IF(E37="do konce roku 2023",'Podpůrná data'!$B$3,IF(E37="od roku 2024",'Podpůrná data'!$C$3,0)),0),0)</f>
        <v>0</v>
      </c>
      <c r="L37" s="126">
        <f>IFERROR(INT(ROUND(J37,2)*(VLOOKUP(INT(I37),'Podpůrná data'!$A$188:$C$232,2,FALSE))*(I37/(INT(I37)))),0)</f>
        <v>0</v>
      </c>
      <c r="M37" s="127">
        <f t="shared" si="2"/>
        <v>0</v>
      </c>
      <c r="N37" s="49"/>
      <c r="O37" s="20"/>
      <c r="P37" s="126">
        <f>IFERROR(INT(IF(N37="Ano",IF(O37&gt;I37,(ROUND(J37,2)*VLOOKUP(INT(I37),'Podpůrná data'!$A$188:$B$232,2,FALSE)*(I37/INT(I37))),(ROUND(J37,2)*VLOOKUP(INT(O37),'Podpůrná data'!$A$188:$B$232,2,FALSE)*(O37/INT(O37)))),0)),0)</f>
        <v>0</v>
      </c>
      <c r="Q37" s="127">
        <f>IF(E37="do konce roku 2023",P37*'Podpůrná data'!$B$4,IF(E37="od roku 2024",P37*'Podpůrná data'!$C$4,0))</f>
        <v>0</v>
      </c>
      <c r="R37" s="128">
        <f t="shared" si="3"/>
        <v>0</v>
      </c>
      <c r="S37" s="87">
        <f t="shared" si="0"/>
        <v>0</v>
      </c>
      <c r="T37" s="131" t="str">
        <f t="shared" si="4"/>
        <v/>
      </c>
      <c r="U37" s="25">
        <f t="shared" si="5"/>
        <v>0</v>
      </c>
      <c r="V37" s="25">
        <f t="shared" si="6"/>
        <v>0</v>
      </c>
      <c r="W37" s="25">
        <f t="shared" si="6"/>
        <v>0</v>
      </c>
      <c r="X37" s="25">
        <f t="shared" si="1"/>
        <v>0</v>
      </c>
    </row>
    <row r="38" spans="2:24" x14ac:dyDescent="0.3">
      <c r="B38" s="124" t="s">
        <v>34</v>
      </c>
      <c r="C38" s="292" t="str">
        <f>IF(ISBLANK('KA3 - výjezdová část'!C38),"",'KA3 - výjezdová část'!C38)</f>
        <v/>
      </c>
      <c r="D38" s="293"/>
      <c r="E38" s="249"/>
      <c r="F38" s="62"/>
      <c r="G38" s="62"/>
      <c r="H38" s="62"/>
      <c r="I38" s="20"/>
      <c r="J38" s="21"/>
      <c r="K38" s="258">
        <f>IF(I38&gt;0,IF(J38&gt;0,IF(E38="do konce roku 2023",'Podpůrná data'!$B$3,IF(E38="od roku 2024",'Podpůrná data'!$C$3,0)),0),0)</f>
        <v>0</v>
      </c>
      <c r="L38" s="126">
        <f>IFERROR(INT(ROUND(J38,2)*(VLOOKUP(INT(I38),'Podpůrná data'!$A$188:$C$232,2,FALSE))*(I38/(INT(I38)))),0)</f>
        <v>0</v>
      </c>
      <c r="M38" s="127">
        <f t="shared" si="2"/>
        <v>0</v>
      </c>
      <c r="N38" s="49"/>
      <c r="O38" s="20"/>
      <c r="P38" s="126">
        <f>IFERROR(INT(IF(N38="Ano",IF(O38&gt;I38,(ROUND(J38,2)*VLOOKUP(INT(I38),'Podpůrná data'!$A$188:$B$232,2,FALSE)*(I38/INT(I38))),(ROUND(J38,2)*VLOOKUP(INT(O38),'Podpůrná data'!$A$188:$B$232,2,FALSE)*(O38/INT(O38)))),0)),0)</f>
        <v>0</v>
      </c>
      <c r="Q38" s="127">
        <f>IF(E38="do konce roku 2023",P38*'Podpůrná data'!$B$4,IF(E38="od roku 2024",P38*'Podpůrná data'!$C$4,0))</f>
        <v>0</v>
      </c>
      <c r="R38" s="128">
        <f t="shared" si="3"/>
        <v>0</v>
      </c>
      <c r="S38" s="87">
        <f t="shared" si="0"/>
        <v>0</v>
      </c>
      <c r="T38" s="131" t="str">
        <f t="shared" si="4"/>
        <v/>
      </c>
      <c r="U38" s="25">
        <f t="shared" si="5"/>
        <v>0</v>
      </c>
      <c r="V38" s="25">
        <f t="shared" si="6"/>
        <v>0</v>
      </c>
      <c r="W38" s="25">
        <f t="shared" si="6"/>
        <v>0</v>
      </c>
      <c r="X38" s="25">
        <f t="shared" si="1"/>
        <v>0</v>
      </c>
    </row>
    <row r="39" spans="2:24" x14ac:dyDescent="0.3">
      <c r="B39" s="124" t="s">
        <v>35</v>
      </c>
      <c r="C39" s="292" t="str">
        <f>IF(ISBLANK('KA3 - výjezdová část'!C39),"",'KA3 - výjezdová část'!C39)</f>
        <v/>
      </c>
      <c r="D39" s="293"/>
      <c r="E39" s="249"/>
      <c r="F39" s="62"/>
      <c r="G39" s="62"/>
      <c r="H39" s="62"/>
      <c r="I39" s="20"/>
      <c r="J39" s="21"/>
      <c r="K39" s="258">
        <f>IF(I39&gt;0,IF(J39&gt;0,IF(E39="do konce roku 2023",'Podpůrná data'!$B$3,IF(E39="od roku 2024",'Podpůrná data'!$C$3,0)),0),0)</f>
        <v>0</v>
      </c>
      <c r="L39" s="126">
        <f>IFERROR(INT(ROUND(J39,2)*(VLOOKUP(INT(I39),'Podpůrná data'!$A$188:$C$232,2,FALSE))*(I39/(INT(I39)))),0)</f>
        <v>0</v>
      </c>
      <c r="M39" s="127">
        <f t="shared" si="2"/>
        <v>0</v>
      </c>
      <c r="N39" s="49"/>
      <c r="O39" s="20"/>
      <c r="P39" s="126">
        <f>IFERROR(INT(IF(N39="Ano",IF(O39&gt;I39,(ROUND(J39,2)*VLOOKUP(INT(I39),'Podpůrná data'!$A$188:$B$232,2,FALSE)*(I39/INT(I39))),(ROUND(J39,2)*VLOOKUP(INT(O39),'Podpůrná data'!$A$188:$B$232,2,FALSE)*(O39/INT(O39)))),0)),0)</f>
        <v>0</v>
      </c>
      <c r="Q39" s="127">
        <f>IF(E39="do konce roku 2023",P39*'Podpůrná data'!$B$4,IF(E39="od roku 2024",P39*'Podpůrná data'!$C$4,0))</f>
        <v>0</v>
      </c>
      <c r="R39" s="128">
        <f t="shared" si="3"/>
        <v>0</v>
      </c>
      <c r="S39" s="87">
        <f t="shared" si="0"/>
        <v>0</v>
      </c>
      <c r="T39" s="131" t="str">
        <f t="shared" si="4"/>
        <v/>
      </c>
      <c r="U39" s="25">
        <f t="shared" si="5"/>
        <v>0</v>
      </c>
      <c r="V39" s="25">
        <f t="shared" si="6"/>
        <v>0</v>
      </c>
      <c r="W39" s="25">
        <f t="shared" si="6"/>
        <v>0</v>
      </c>
      <c r="X39" s="25">
        <f t="shared" si="1"/>
        <v>0</v>
      </c>
    </row>
    <row r="40" spans="2:24" x14ac:dyDescent="0.3">
      <c r="B40" s="124" t="s">
        <v>36</v>
      </c>
      <c r="C40" s="292" t="str">
        <f>IF(ISBLANK('KA3 - výjezdová část'!C40),"",'KA3 - výjezdová část'!C40)</f>
        <v/>
      </c>
      <c r="D40" s="293"/>
      <c r="E40" s="249"/>
      <c r="F40" s="62"/>
      <c r="G40" s="62"/>
      <c r="H40" s="62"/>
      <c r="I40" s="20"/>
      <c r="J40" s="21"/>
      <c r="K40" s="258">
        <f>IF(I40&gt;0,IF(J40&gt;0,IF(E40="do konce roku 2023",'Podpůrná data'!$B$3,IF(E40="od roku 2024",'Podpůrná data'!$C$3,0)),0),0)</f>
        <v>0</v>
      </c>
      <c r="L40" s="126">
        <f>IFERROR(INT(ROUND(J40,2)*(VLOOKUP(INT(I40),'Podpůrná data'!$A$188:$C$232,2,FALSE))*(I40/(INT(I40)))),0)</f>
        <v>0</v>
      </c>
      <c r="M40" s="127">
        <f t="shared" si="2"/>
        <v>0</v>
      </c>
      <c r="N40" s="49"/>
      <c r="O40" s="20"/>
      <c r="P40" s="126">
        <f>IFERROR(INT(IF(N40="Ano",IF(O40&gt;I40,(ROUND(J40,2)*VLOOKUP(INT(I40),'Podpůrná data'!$A$188:$B$232,2,FALSE)*(I40/INT(I40))),(ROUND(J40,2)*VLOOKUP(INT(O40),'Podpůrná data'!$A$188:$B$232,2,FALSE)*(O40/INT(O40)))),0)),0)</f>
        <v>0</v>
      </c>
      <c r="Q40" s="127">
        <f>IF(E40="do konce roku 2023",P40*'Podpůrná data'!$B$4,IF(E40="od roku 2024",P40*'Podpůrná data'!$C$4,0))</f>
        <v>0</v>
      </c>
      <c r="R40" s="128">
        <f t="shared" si="3"/>
        <v>0</v>
      </c>
      <c r="S40" s="87">
        <f t="shared" si="0"/>
        <v>0</v>
      </c>
      <c r="T40" s="131" t="str">
        <f t="shared" si="4"/>
        <v/>
      </c>
      <c r="U40" s="25">
        <f t="shared" si="5"/>
        <v>0</v>
      </c>
      <c r="V40" s="25">
        <f t="shared" si="6"/>
        <v>0</v>
      </c>
      <c r="W40" s="25">
        <f t="shared" si="6"/>
        <v>0</v>
      </c>
      <c r="X40" s="25">
        <f t="shared" si="1"/>
        <v>0</v>
      </c>
    </row>
    <row r="41" spans="2:24" x14ac:dyDescent="0.3">
      <c r="B41" s="124" t="s">
        <v>37</v>
      </c>
      <c r="C41" s="292" t="str">
        <f>IF(ISBLANK('KA3 - výjezdová část'!C41),"",'KA3 - výjezdová část'!C41)</f>
        <v/>
      </c>
      <c r="D41" s="293"/>
      <c r="E41" s="249"/>
      <c r="F41" s="62"/>
      <c r="G41" s="62"/>
      <c r="H41" s="62"/>
      <c r="I41" s="20"/>
      <c r="J41" s="21"/>
      <c r="K41" s="258">
        <f>IF(I41&gt;0,IF(J41&gt;0,IF(E41="do konce roku 2023",'Podpůrná data'!$B$3,IF(E41="od roku 2024",'Podpůrná data'!$C$3,0)),0),0)</f>
        <v>0</v>
      </c>
      <c r="L41" s="126">
        <f>IFERROR(INT(ROUND(J41,2)*(VLOOKUP(INT(I41),'Podpůrná data'!$A$188:$C$232,2,FALSE))*(I41/(INT(I41)))),0)</f>
        <v>0</v>
      </c>
      <c r="M41" s="127">
        <f t="shared" si="2"/>
        <v>0</v>
      </c>
      <c r="N41" s="49"/>
      <c r="O41" s="20"/>
      <c r="P41" s="126">
        <f>IFERROR(INT(IF(N41="Ano",IF(O41&gt;I41,(ROUND(J41,2)*VLOOKUP(INT(I41),'Podpůrná data'!$A$188:$B$232,2,FALSE)*(I41/INT(I41))),(ROUND(J41,2)*VLOOKUP(INT(O41),'Podpůrná data'!$A$188:$B$232,2,FALSE)*(O41/INT(O41)))),0)),0)</f>
        <v>0</v>
      </c>
      <c r="Q41" s="127">
        <f>IF(E41="do konce roku 2023",P41*'Podpůrná data'!$B$4,IF(E41="od roku 2024",P41*'Podpůrná data'!$C$4,0))</f>
        <v>0</v>
      </c>
      <c r="R41" s="128">
        <f t="shared" si="3"/>
        <v>0</v>
      </c>
      <c r="S41" s="87">
        <f t="shared" si="0"/>
        <v>0</v>
      </c>
      <c r="T41" s="131" t="str">
        <f t="shared" si="4"/>
        <v/>
      </c>
      <c r="U41" s="25">
        <f t="shared" si="5"/>
        <v>0</v>
      </c>
      <c r="V41" s="25">
        <f t="shared" si="6"/>
        <v>0</v>
      </c>
      <c r="W41" s="25">
        <f t="shared" si="6"/>
        <v>0</v>
      </c>
      <c r="X41" s="25">
        <f t="shared" si="1"/>
        <v>0</v>
      </c>
    </row>
    <row r="42" spans="2:24" x14ac:dyDescent="0.3">
      <c r="B42" s="124" t="s">
        <v>38</v>
      </c>
      <c r="C42" s="292" t="str">
        <f>IF(ISBLANK('KA3 - výjezdová část'!C42),"",'KA3 - výjezdová část'!C42)</f>
        <v/>
      </c>
      <c r="D42" s="293"/>
      <c r="E42" s="249"/>
      <c r="F42" s="62"/>
      <c r="G42" s="62"/>
      <c r="H42" s="62"/>
      <c r="I42" s="20"/>
      <c r="J42" s="21"/>
      <c r="K42" s="258">
        <f>IF(I42&gt;0,IF(J42&gt;0,IF(E42="do konce roku 2023",'Podpůrná data'!$B$3,IF(E42="od roku 2024",'Podpůrná data'!$C$3,0)),0),0)</f>
        <v>0</v>
      </c>
      <c r="L42" s="126">
        <f>IFERROR(INT(ROUND(J42,2)*(VLOOKUP(INT(I42),'Podpůrná data'!$A$188:$C$232,2,FALSE))*(I42/(INT(I42)))),0)</f>
        <v>0</v>
      </c>
      <c r="M42" s="127">
        <f t="shared" si="2"/>
        <v>0</v>
      </c>
      <c r="N42" s="49"/>
      <c r="O42" s="20"/>
      <c r="P42" s="126">
        <f>IFERROR(INT(IF(N42="Ano",IF(O42&gt;I42,(ROUND(J42,2)*VLOOKUP(INT(I42),'Podpůrná data'!$A$188:$B$232,2,FALSE)*(I42/INT(I42))),(ROUND(J42,2)*VLOOKUP(INT(O42),'Podpůrná data'!$A$188:$B$232,2,FALSE)*(O42/INT(O42)))),0)),0)</f>
        <v>0</v>
      </c>
      <c r="Q42" s="127">
        <f>IF(E42="do konce roku 2023",P42*'Podpůrná data'!$B$4,IF(E42="od roku 2024",P42*'Podpůrná data'!$C$4,0))</f>
        <v>0</v>
      </c>
      <c r="R42" s="128">
        <f t="shared" si="3"/>
        <v>0</v>
      </c>
      <c r="S42" s="87">
        <f t="shared" si="0"/>
        <v>0</v>
      </c>
      <c r="T42" s="131" t="str">
        <f t="shared" si="4"/>
        <v/>
      </c>
      <c r="U42" s="25">
        <f t="shared" si="5"/>
        <v>0</v>
      </c>
      <c r="V42" s="25">
        <f t="shared" si="6"/>
        <v>0</v>
      </c>
      <c r="W42" s="25">
        <f t="shared" si="6"/>
        <v>0</v>
      </c>
      <c r="X42" s="25">
        <f t="shared" si="1"/>
        <v>0</v>
      </c>
    </row>
    <row r="43" spans="2:24" x14ac:dyDescent="0.3">
      <c r="B43" s="124" t="s">
        <v>39</v>
      </c>
      <c r="C43" s="292" t="str">
        <f>IF(ISBLANK('KA3 - výjezdová část'!C43),"",'KA3 - výjezdová část'!C43)</f>
        <v/>
      </c>
      <c r="D43" s="293"/>
      <c r="E43" s="249"/>
      <c r="F43" s="62"/>
      <c r="G43" s="62"/>
      <c r="H43" s="62"/>
      <c r="I43" s="20"/>
      <c r="J43" s="21"/>
      <c r="K43" s="258">
        <f>IF(I43&gt;0,IF(J43&gt;0,IF(E43="do konce roku 2023",'Podpůrná data'!$B$3,IF(E43="od roku 2024",'Podpůrná data'!$C$3,0)),0),0)</f>
        <v>0</v>
      </c>
      <c r="L43" s="126">
        <f>IFERROR(INT(ROUND(J43,2)*(VLOOKUP(INT(I43),'Podpůrná data'!$A$188:$C$232,2,FALSE))*(I43/(INT(I43)))),0)</f>
        <v>0</v>
      </c>
      <c r="M43" s="127">
        <f t="shared" si="2"/>
        <v>0</v>
      </c>
      <c r="N43" s="49"/>
      <c r="O43" s="20"/>
      <c r="P43" s="126">
        <f>IFERROR(INT(IF(N43="Ano",IF(O43&gt;I43,(ROUND(J43,2)*VLOOKUP(INT(I43),'Podpůrná data'!$A$188:$B$232,2,FALSE)*(I43/INT(I43))),(ROUND(J43,2)*VLOOKUP(INT(O43),'Podpůrná data'!$A$188:$B$232,2,FALSE)*(O43/INT(O43)))),0)),0)</f>
        <v>0</v>
      </c>
      <c r="Q43" s="127">
        <f>IF(E43="do konce roku 2023",P43*'Podpůrná data'!$B$4,IF(E43="od roku 2024",P43*'Podpůrná data'!$C$4,0))</f>
        <v>0</v>
      </c>
      <c r="R43" s="128">
        <f t="shared" si="3"/>
        <v>0</v>
      </c>
      <c r="S43" s="87">
        <f t="shared" si="0"/>
        <v>0</v>
      </c>
      <c r="T43" s="131" t="str">
        <f t="shared" si="4"/>
        <v/>
      </c>
      <c r="U43" s="25">
        <f t="shared" si="5"/>
        <v>0</v>
      </c>
      <c r="V43" s="25">
        <f t="shared" si="6"/>
        <v>0</v>
      </c>
      <c r="W43" s="25">
        <f t="shared" si="6"/>
        <v>0</v>
      </c>
      <c r="X43" s="25">
        <f t="shared" si="1"/>
        <v>0</v>
      </c>
    </row>
    <row r="44" spans="2:24" x14ac:dyDescent="0.3">
      <c r="B44" s="124" t="s">
        <v>40</v>
      </c>
      <c r="C44" s="292" t="str">
        <f>IF(ISBLANK('KA3 - výjezdová část'!C44),"",'KA3 - výjezdová část'!C44)</f>
        <v/>
      </c>
      <c r="D44" s="293"/>
      <c r="E44" s="249"/>
      <c r="F44" s="62"/>
      <c r="G44" s="62"/>
      <c r="H44" s="62"/>
      <c r="I44" s="20"/>
      <c r="J44" s="21"/>
      <c r="K44" s="258">
        <f>IF(I44&gt;0,IF(J44&gt;0,IF(E44="do konce roku 2023",'Podpůrná data'!$B$3,IF(E44="od roku 2024",'Podpůrná data'!$C$3,0)),0),0)</f>
        <v>0</v>
      </c>
      <c r="L44" s="126">
        <f>IFERROR(INT(ROUND(J44,2)*(VLOOKUP(INT(I44),'Podpůrná data'!$A$188:$C$232,2,FALSE))*(I44/(INT(I44)))),0)</f>
        <v>0</v>
      </c>
      <c r="M44" s="127">
        <f t="shared" si="2"/>
        <v>0</v>
      </c>
      <c r="N44" s="49"/>
      <c r="O44" s="20"/>
      <c r="P44" s="126">
        <f>IFERROR(INT(IF(N44="Ano",IF(O44&gt;I44,(ROUND(J44,2)*VLOOKUP(INT(I44),'Podpůrná data'!$A$188:$B$232,2,FALSE)*(I44/INT(I44))),(ROUND(J44,2)*VLOOKUP(INT(O44),'Podpůrná data'!$A$188:$B$232,2,FALSE)*(O44/INT(O44)))),0)),0)</f>
        <v>0</v>
      </c>
      <c r="Q44" s="127">
        <f>IF(E44="do konce roku 2023",P44*'Podpůrná data'!$B$4,IF(E44="od roku 2024",P44*'Podpůrná data'!$C$4,0))</f>
        <v>0</v>
      </c>
      <c r="R44" s="128">
        <f t="shared" si="3"/>
        <v>0</v>
      </c>
      <c r="S44" s="87">
        <f t="shared" si="0"/>
        <v>0</v>
      </c>
      <c r="T44" s="131" t="str">
        <f t="shared" si="4"/>
        <v/>
      </c>
      <c r="U44" s="25">
        <f t="shared" si="5"/>
        <v>0</v>
      </c>
      <c r="V44" s="25">
        <f t="shared" si="6"/>
        <v>0</v>
      </c>
      <c r="W44" s="25">
        <f t="shared" si="6"/>
        <v>0</v>
      </c>
      <c r="X44" s="25">
        <f t="shared" si="1"/>
        <v>0</v>
      </c>
    </row>
    <row r="45" spans="2:24" x14ac:dyDescent="0.3">
      <c r="B45" s="124" t="s">
        <v>41</v>
      </c>
      <c r="C45" s="292" t="str">
        <f>IF(ISBLANK('KA3 - výjezdová část'!C45),"",'KA3 - výjezdová část'!C45)</f>
        <v/>
      </c>
      <c r="D45" s="293"/>
      <c r="E45" s="249"/>
      <c r="F45" s="62"/>
      <c r="G45" s="62"/>
      <c r="H45" s="62"/>
      <c r="I45" s="20"/>
      <c r="J45" s="21"/>
      <c r="K45" s="258">
        <f>IF(I45&gt;0,IF(J45&gt;0,IF(E45="do konce roku 2023",'Podpůrná data'!$B$3,IF(E45="od roku 2024",'Podpůrná data'!$C$3,0)),0),0)</f>
        <v>0</v>
      </c>
      <c r="L45" s="126">
        <f>IFERROR(INT(ROUND(J45,2)*(VLOOKUP(INT(I45),'Podpůrná data'!$A$188:$C$232,2,FALSE))*(I45/(INT(I45)))),0)</f>
        <v>0</v>
      </c>
      <c r="M45" s="127">
        <f t="shared" si="2"/>
        <v>0</v>
      </c>
      <c r="N45" s="49"/>
      <c r="O45" s="20"/>
      <c r="P45" s="126">
        <f>IFERROR(INT(IF(N45="Ano",IF(O45&gt;I45,(ROUND(J45,2)*VLOOKUP(INT(I45),'Podpůrná data'!$A$188:$B$232,2,FALSE)*(I45/INT(I45))),(ROUND(J45,2)*VLOOKUP(INT(O45),'Podpůrná data'!$A$188:$B$232,2,FALSE)*(O45/INT(O45)))),0)),0)</f>
        <v>0</v>
      </c>
      <c r="Q45" s="127">
        <f>IF(E45="do konce roku 2023",P45*'Podpůrná data'!$B$4,IF(E45="od roku 2024",P45*'Podpůrná data'!$C$4,0))</f>
        <v>0</v>
      </c>
      <c r="R45" s="128">
        <f t="shared" si="3"/>
        <v>0</v>
      </c>
      <c r="S45" s="87">
        <f t="shared" si="0"/>
        <v>0</v>
      </c>
      <c r="T45" s="131" t="str">
        <f t="shared" si="4"/>
        <v/>
      </c>
      <c r="U45" s="25">
        <f t="shared" si="5"/>
        <v>0</v>
      </c>
      <c r="V45" s="25">
        <f t="shared" si="6"/>
        <v>0</v>
      </c>
      <c r="W45" s="25">
        <f t="shared" si="6"/>
        <v>0</v>
      </c>
      <c r="X45" s="25">
        <f t="shared" si="1"/>
        <v>0</v>
      </c>
    </row>
    <row r="46" spans="2:24" x14ac:dyDescent="0.3">
      <c r="B46" s="124" t="s">
        <v>42</v>
      </c>
      <c r="C46" s="292" t="str">
        <f>IF(ISBLANK('KA3 - výjezdová část'!C46),"",'KA3 - výjezdová část'!C46)</f>
        <v/>
      </c>
      <c r="D46" s="293"/>
      <c r="E46" s="249"/>
      <c r="F46" s="62"/>
      <c r="G46" s="62"/>
      <c r="H46" s="62"/>
      <c r="I46" s="20"/>
      <c r="J46" s="21"/>
      <c r="K46" s="258">
        <f>IF(I46&gt;0,IF(J46&gt;0,IF(E46="do konce roku 2023",'Podpůrná data'!$B$3,IF(E46="od roku 2024",'Podpůrná data'!$C$3,0)),0),0)</f>
        <v>0</v>
      </c>
      <c r="L46" s="126">
        <f>IFERROR(INT(ROUND(J46,2)*(VLOOKUP(INT(I46),'Podpůrná data'!$A$188:$C$232,2,FALSE))*(I46/(INT(I46)))),0)</f>
        <v>0</v>
      </c>
      <c r="M46" s="127">
        <f t="shared" si="2"/>
        <v>0</v>
      </c>
      <c r="N46" s="49"/>
      <c r="O46" s="20"/>
      <c r="P46" s="126">
        <f>IFERROR(INT(IF(N46="Ano",IF(O46&gt;I46,(ROUND(J46,2)*VLOOKUP(INT(I46),'Podpůrná data'!$A$188:$B$232,2,FALSE)*(I46/INT(I46))),(ROUND(J46,2)*VLOOKUP(INT(O46),'Podpůrná data'!$A$188:$B$232,2,FALSE)*(O46/INT(O46)))),0)),0)</f>
        <v>0</v>
      </c>
      <c r="Q46" s="127">
        <f>IF(E46="do konce roku 2023",P46*'Podpůrná data'!$B$4,IF(E46="od roku 2024",P46*'Podpůrná data'!$C$4,0))</f>
        <v>0</v>
      </c>
      <c r="R46" s="128">
        <f t="shared" si="3"/>
        <v>0</v>
      </c>
      <c r="S46" s="87">
        <f t="shared" si="0"/>
        <v>0</v>
      </c>
      <c r="T46" s="131" t="str">
        <f t="shared" si="4"/>
        <v/>
      </c>
      <c r="U46" s="25">
        <f t="shared" si="5"/>
        <v>0</v>
      </c>
      <c r="V46" s="25">
        <f t="shared" si="6"/>
        <v>0</v>
      </c>
      <c r="W46" s="25">
        <f t="shared" si="6"/>
        <v>0</v>
      </c>
      <c r="X46" s="25">
        <f t="shared" si="1"/>
        <v>0</v>
      </c>
    </row>
    <row r="47" spans="2:24" x14ac:dyDescent="0.3">
      <c r="B47" s="124" t="s">
        <v>43</v>
      </c>
      <c r="C47" s="292" t="str">
        <f>IF(ISBLANK('KA3 - výjezdová část'!C47),"",'KA3 - výjezdová část'!C47)</f>
        <v/>
      </c>
      <c r="D47" s="293"/>
      <c r="E47" s="249"/>
      <c r="F47" s="62"/>
      <c r="G47" s="62"/>
      <c r="H47" s="62"/>
      <c r="I47" s="20"/>
      <c r="J47" s="21"/>
      <c r="K47" s="258">
        <f>IF(I47&gt;0,IF(J47&gt;0,IF(E47="do konce roku 2023",'Podpůrná data'!$B$3,IF(E47="od roku 2024",'Podpůrná data'!$C$3,0)),0),0)</f>
        <v>0</v>
      </c>
      <c r="L47" s="126">
        <f>IFERROR(INT(ROUND(J47,2)*(VLOOKUP(INT(I47),'Podpůrná data'!$A$188:$C$232,2,FALSE))*(I47/(INT(I47)))),0)</f>
        <v>0</v>
      </c>
      <c r="M47" s="127">
        <f t="shared" si="2"/>
        <v>0</v>
      </c>
      <c r="N47" s="49"/>
      <c r="O47" s="20"/>
      <c r="P47" s="126">
        <f>IFERROR(INT(IF(N47="Ano",IF(O47&gt;I47,(ROUND(J47,2)*VLOOKUP(INT(I47),'Podpůrná data'!$A$188:$B$232,2,FALSE)*(I47/INT(I47))),(ROUND(J47,2)*VLOOKUP(INT(O47),'Podpůrná data'!$A$188:$B$232,2,FALSE)*(O47/INT(O47)))),0)),0)</f>
        <v>0</v>
      </c>
      <c r="Q47" s="127">
        <f>IF(E47="do konce roku 2023",P47*'Podpůrná data'!$B$4,IF(E47="od roku 2024",P47*'Podpůrná data'!$C$4,0))</f>
        <v>0</v>
      </c>
      <c r="R47" s="128">
        <f t="shared" si="3"/>
        <v>0</v>
      </c>
      <c r="S47" s="87">
        <f t="shared" si="0"/>
        <v>0</v>
      </c>
      <c r="T47" s="131" t="str">
        <f t="shared" si="4"/>
        <v/>
      </c>
      <c r="U47" s="25">
        <f t="shared" si="5"/>
        <v>0</v>
      </c>
      <c r="V47" s="25">
        <f t="shared" si="6"/>
        <v>0</v>
      </c>
      <c r="W47" s="25">
        <f t="shared" si="6"/>
        <v>0</v>
      </c>
      <c r="X47" s="25">
        <f t="shared" si="1"/>
        <v>0</v>
      </c>
    </row>
    <row r="48" spans="2:24" x14ac:dyDescent="0.3">
      <c r="B48" s="124" t="s">
        <v>44</v>
      </c>
      <c r="C48" s="292" t="str">
        <f>IF(ISBLANK('KA3 - výjezdová část'!C48),"",'KA3 - výjezdová část'!C48)</f>
        <v/>
      </c>
      <c r="D48" s="293"/>
      <c r="E48" s="249"/>
      <c r="F48" s="62"/>
      <c r="G48" s="62"/>
      <c r="H48" s="62"/>
      <c r="I48" s="20"/>
      <c r="J48" s="21"/>
      <c r="K48" s="258">
        <f>IF(I48&gt;0,IF(J48&gt;0,IF(E48="do konce roku 2023",'Podpůrná data'!$B$3,IF(E48="od roku 2024",'Podpůrná data'!$C$3,0)),0),0)</f>
        <v>0</v>
      </c>
      <c r="L48" s="126">
        <f>IFERROR(INT(ROUND(J48,2)*(VLOOKUP(INT(I48),'Podpůrná data'!$A$188:$C$232,2,FALSE))*(I48/(INT(I48)))),0)</f>
        <v>0</v>
      </c>
      <c r="M48" s="127">
        <f t="shared" si="2"/>
        <v>0</v>
      </c>
      <c r="N48" s="49"/>
      <c r="O48" s="20"/>
      <c r="P48" s="126">
        <f>IFERROR(INT(IF(N48="Ano",IF(O48&gt;I48,(ROUND(J48,2)*VLOOKUP(INT(I48),'Podpůrná data'!$A$188:$B$232,2,FALSE)*(I48/INT(I48))),(ROUND(J48,2)*VLOOKUP(INT(O48),'Podpůrná data'!$A$188:$B$232,2,FALSE)*(O48/INT(O48)))),0)),0)</f>
        <v>0</v>
      </c>
      <c r="Q48" s="127">
        <f>IF(E48="do konce roku 2023",P48*'Podpůrná data'!$B$4,IF(E48="od roku 2024",P48*'Podpůrná data'!$C$4,0))</f>
        <v>0</v>
      </c>
      <c r="R48" s="128">
        <f t="shared" si="3"/>
        <v>0</v>
      </c>
      <c r="S48" s="87">
        <f t="shared" si="0"/>
        <v>0</v>
      </c>
      <c r="T48" s="131" t="str">
        <f t="shared" si="4"/>
        <v/>
      </c>
      <c r="U48" s="25">
        <f t="shared" si="5"/>
        <v>0</v>
      </c>
      <c r="V48" s="25">
        <f t="shared" si="6"/>
        <v>0</v>
      </c>
      <c r="W48" s="25">
        <f t="shared" si="6"/>
        <v>0</v>
      </c>
      <c r="X48" s="25">
        <f t="shared" si="1"/>
        <v>0</v>
      </c>
    </row>
    <row r="49" spans="2:24" x14ac:dyDescent="0.3">
      <c r="B49" s="124" t="s">
        <v>45</v>
      </c>
      <c r="C49" s="292" t="str">
        <f>IF(ISBLANK('KA3 - výjezdová část'!C49),"",'KA3 - výjezdová část'!C49)</f>
        <v/>
      </c>
      <c r="D49" s="293"/>
      <c r="E49" s="249"/>
      <c r="F49" s="62"/>
      <c r="G49" s="62"/>
      <c r="H49" s="62"/>
      <c r="I49" s="20"/>
      <c r="J49" s="21"/>
      <c r="K49" s="258">
        <f>IF(I49&gt;0,IF(J49&gt;0,IF(E49="do konce roku 2023",'Podpůrná data'!$B$3,IF(E49="od roku 2024",'Podpůrná data'!$C$3,0)),0),0)</f>
        <v>0</v>
      </c>
      <c r="L49" s="126">
        <f>IFERROR(INT(ROUND(J49,2)*(VLOOKUP(INT(I49),'Podpůrná data'!$A$188:$C$232,2,FALSE))*(I49/(INT(I49)))),0)</f>
        <v>0</v>
      </c>
      <c r="M49" s="127">
        <f t="shared" si="2"/>
        <v>0</v>
      </c>
      <c r="N49" s="49"/>
      <c r="O49" s="20"/>
      <c r="P49" s="126">
        <f>IFERROR(INT(IF(N49="Ano",IF(O49&gt;I49,(ROUND(J49,2)*VLOOKUP(INT(I49),'Podpůrná data'!$A$188:$B$232,2,FALSE)*(I49/INT(I49))),(ROUND(J49,2)*VLOOKUP(INT(O49),'Podpůrná data'!$A$188:$B$232,2,FALSE)*(O49/INT(O49)))),0)),0)</f>
        <v>0</v>
      </c>
      <c r="Q49" s="127">
        <f>IF(E49="do konce roku 2023",P49*'Podpůrná data'!$B$4,IF(E49="od roku 2024",P49*'Podpůrná data'!$C$4,0))</f>
        <v>0</v>
      </c>
      <c r="R49" s="128">
        <f t="shared" si="3"/>
        <v>0</v>
      </c>
      <c r="S49" s="87">
        <f t="shared" si="0"/>
        <v>0</v>
      </c>
      <c r="T49" s="131" t="str">
        <f t="shared" si="4"/>
        <v/>
      </c>
      <c r="U49" s="25">
        <f t="shared" si="5"/>
        <v>0</v>
      </c>
      <c r="V49" s="25">
        <f t="shared" si="6"/>
        <v>0</v>
      </c>
      <c r="W49" s="25">
        <f t="shared" si="6"/>
        <v>0</v>
      </c>
      <c r="X49" s="25">
        <f t="shared" si="1"/>
        <v>0</v>
      </c>
    </row>
    <row r="50" spans="2:24" x14ac:dyDescent="0.3">
      <c r="B50" s="124" t="s">
        <v>46</v>
      </c>
      <c r="C50" s="292" t="str">
        <f>IF(ISBLANK('KA3 - výjezdová část'!C50),"",'KA3 - výjezdová část'!C50)</f>
        <v/>
      </c>
      <c r="D50" s="293"/>
      <c r="E50" s="249"/>
      <c r="F50" s="62"/>
      <c r="G50" s="62"/>
      <c r="H50" s="62"/>
      <c r="I50" s="20"/>
      <c r="J50" s="21"/>
      <c r="K50" s="258">
        <f>IF(I50&gt;0,IF(J50&gt;0,IF(E50="do konce roku 2023",'Podpůrná data'!$B$3,IF(E50="od roku 2024",'Podpůrná data'!$C$3,0)),0),0)</f>
        <v>0</v>
      </c>
      <c r="L50" s="126">
        <f>IFERROR(INT(ROUND(J50,2)*(VLOOKUP(INT(I50),'Podpůrná data'!$A$188:$C$232,2,FALSE))*(I50/(INT(I50)))),0)</f>
        <v>0</v>
      </c>
      <c r="M50" s="127">
        <f t="shared" si="2"/>
        <v>0</v>
      </c>
      <c r="N50" s="49"/>
      <c r="O50" s="20"/>
      <c r="P50" s="126">
        <f>IFERROR(INT(IF(N50="Ano",IF(O50&gt;I50,(ROUND(J50,2)*VLOOKUP(INT(I50),'Podpůrná data'!$A$188:$B$232,2,FALSE)*(I50/INT(I50))),(ROUND(J50,2)*VLOOKUP(INT(O50),'Podpůrná data'!$A$188:$B$232,2,FALSE)*(O50/INT(O50)))),0)),0)</f>
        <v>0</v>
      </c>
      <c r="Q50" s="127">
        <f>IF(E50="do konce roku 2023",P50*'Podpůrná data'!$B$4,IF(E50="od roku 2024",P50*'Podpůrná data'!$C$4,0))</f>
        <v>0</v>
      </c>
      <c r="R50" s="128">
        <f t="shared" si="3"/>
        <v>0</v>
      </c>
      <c r="S50" s="87">
        <f t="shared" si="0"/>
        <v>0</v>
      </c>
      <c r="T50" s="131" t="str">
        <f t="shared" si="4"/>
        <v/>
      </c>
      <c r="U50" s="25">
        <f t="shared" si="5"/>
        <v>0</v>
      </c>
      <c r="V50" s="25">
        <f t="shared" si="6"/>
        <v>0</v>
      </c>
      <c r="W50" s="25">
        <f t="shared" si="6"/>
        <v>0</v>
      </c>
      <c r="X50" s="25">
        <f t="shared" si="1"/>
        <v>0</v>
      </c>
    </row>
    <row r="51" spans="2:24" x14ac:dyDescent="0.3">
      <c r="B51" s="124" t="s">
        <v>47</v>
      </c>
      <c r="C51" s="292" t="str">
        <f>IF(ISBLANK('KA3 - výjezdová část'!C51),"",'KA3 - výjezdová část'!C51)</f>
        <v/>
      </c>
      <c r="D51" s="293"/>
      <c r="E51" s="249"/>
      <c r="F51" s="62"/>
      <c r="G51" s="62"/>
      <c r="H51" s="62"/>
      <c r="I51" s="20"/>
      <c r="J51" s="21"/>
      <c r="K51" s="258">
        <f>IF(I51&gt;0,IF(J51&gt;0,IF(E51="do konce roku 2023",'Podpůrná data'!$B$3,IF(E51="od roku 2024",'Podpůrná data'!$C$3,0)),0),0)</f>
        <v>0</v>
      </c>
      <c r="L51" s="126">
        <f>IFERROR(INT(ROUND(J51,2)*(VLOOKUP(INT(I51),'Podpůrná data'!$A$188:$C$232,2,FALSE))*(I51/(INT(I51)))),0)</f>
        <v>0</v>
      </c>
      <c r="M51" s="127">
        <f t="shared" si="2"/>
        <v>0</v>
      </c>
      <c r="N51" s="49"/>
      <c r="O51" s="20"/>
      <c r="P51" s="126">
        <f>IFERROR(INT(IF(N51="Ano",IF(O51&gt;I51,(ROUND(J51,2)*VLOOKUP(INT(I51),'Podpůrná data'!$A$188:$B$232,2,FALSE)*(I51/INT(I51))),(ROUND(J51,2)*VLOOKUP(INT(O51),'Podpůrná data'!$A$188:$B$232,2,FALSE)*(O51/INT(O51)))),0)),0)</f>
        <v>0</v>
      </c>
      <c r="Q51" s="127">
        <f>IF(E51="do konce roku 2023",P51*'Podpůrná data'!$B$4,IF(E51="od roku 2024",P51*'Podpůrná data'!$C$4,0))</f>
        <v>0</v>
      </c>
      <c r="R51" s="128">
        <f t="shared" si="3"/>
        <v>0</v>
      </c>
      <c r="S51" s="87">
        <f t="shared" si="0"/>
        <v>0</v>
      </c>
      <c r="T51" s="131" t="str">
        <f t="shared" si="4"/>
        <v/>
      </c>
      <c r="U51" s="25">
        <f t="shared" si="5"/>
        <v>0</v>
      </c>
      <c r="V51" s="25">
        <f t="shared" si="6"/>
        <v>0</v>
      </c>
      <c r="W51" s="25">
        <f t="shared" si="6"/>
        <v>0</v>
      </c>
      <c r="X51" s="25">
        <f t="shared" si="1"/>
        <v>0</v>
      </c>
    </row>
    <row r="52" spans="2:24" x14ac:dyDescent="0.3">
      <c r="B52" s="124" t="s">
        <v>48</v>
      </c>
      <c r="C52" s="292" t="str">
        <f>IF(ISBLANK('KA3 - výjezdová část'!C52),"",'KA3 - výjezdová část'!C52)</f>
        <v/>
      </c>
      <c r="D52" s="293"/>
      <c r="E52" s="249"/>
      <c r="F52" s="62"/>
      <c r="G52" s="62"/>
      <c r="H52" s="62"/>
      <c r="I52" s="20"/>
      <c r="J52" s="21"/>
      <c r="K52" s="258">
        <f>IF(I52&gt;0,IF(J52&gt;0,IF(E52="do konce roku 2023",'Podpůrná data'!$B$3,IF(E52="od roku 2024",'Podpůrná data'!$C$3,0)),0),0)</f>
        <v>0</v>
      </c>
      <c r="L52" s="126">
        <f>IFERROR(INT(ROUND(J52,2)*(VLOOKUP(INT(I52),'Podpůrná data'!$A$188:$C$232,2,FALSE))*(I52/(INT(I52)))),0)</f>
        <v>0</v>
      </c>
      <c r="M52" s="127">
        <f t="shared" si="2"/>
        <v>0</v>
      </c>
      <c r="N52" s="49"/>
      <c r="O52" s="20"/>
      <c r="P52" s="126">
        <f>IFERROR(INT(IF(N52="Ano",IF(O52&gt;I52,(ROUND(J52,2)*VLOOKUP(INT(I52),'Podpůrná data'!$A$188:$B$232,2,FALSE)*(I52/INT(I52))),(ROUND(J52,2)*VLOOKUP(INT(O52),'Podpůrná data'!$A$188:$B$232,2,FALSE)*(O52/INT(O52)))),0)),0)</f>
        <v>0</v>
      </c>
      <c r="Q52" s="127">
        <f>IF(E52="do konce roku 2023",P52*'Podpůrná data'!$B$4,IF(E52="od roku 2024",P52*'Podpůrná data'!$C$4,0))</f>
        <v>0</v>
      </c>
      <c r="R52" s="128">
        <f t="shared" si="3"/>
        <v>0</v>
      </c>
      <c r="S52" s="87">
        <f t="shared" si="0"/>
        <v>0</v>
      </c>
      <c r="T52" s="131" t="str">
        <f t="shared" si="4"/>
        <v/>
      </c>
      <c r="U52" s="25">
        <f t="shared" si="5"/>
        <v>0</v>
      </c>
      <c r="V52" s="25">
        <f t="shared" si="6"/>
        <v>0</v>
      </c>
      <c r="W52" s="25">
        <f t="shared" si="6"/>
        <v>0</v>
      </c>
      <c r="X52" s="25">
        <f t="shared" si="1"/>
        <v>0</v>
      </c>
    </row>
    <row r="53" spans="2:24" x14ac:dyDescent="0.3">
      <c r="B53" s="124" t="s">
        <v>49</v>
      </c>
      <c r="C53" s="292" t="str">
        <f>IF(ISBLANK('KA3 - výjezdová část'!C53),"",'KA3 - výjezdová část'!C53)</f>
        <v/>
      </c>
      <c r="D53" s="293"/>
      <c r="E53" s="249"/>
      <c r="F53" s="62"/>
      <c r="G53" s="62"/>
      <c r="H53" s="62"/>
      <c r="I53" s="20"/>
      <c r="J53" s="21"/>
      <c r="K53" s="258">
        <f>IF(I53&gt;0,IF(J53&gt;0,IF(E53="do konce roku 2023",'Podpůrná data'!$B$3,IF(E53="od roku 2024",'Podpůrná data'!$C$3,0)),0),0)</f>
        <v>0</v>
      </c>
      <c r="L53" s="126">
        <f>IFERROR(INT(ROUND(J53,2)*(VLOOKUP(INT(I53),'Podpůrná data'!$A$188:$C$232,2,FALSE))*(I53/(INT(I53)))),0)</f>
        <v>0</v>
      </c>
      <c r="M53" s="127">
        <f t="shared" si="2"/>
        <v>0</v>
      </c>
      <c r="N53" s="49"/>
      <c r="O53" s="20"/>
      <c r="P53" s="126">
        <f>IFERROR(INT(IF(N53="Ano",IF(O53&gt;I53,(ROUND(J53,2)*VLOOKUP(INT(I53),'Podpůrná data'!$A$188:$B$232,2,FALSE)*(I53/INT(I53))),(ROUND(J53,2)*VLOOKUP(INT(O53),'Podpůrná data'!$A$188:$B$232,2,FALSE)*(O53/INT(O53)))),0)),0)</f>
        <v>0</v>
      </c>
      <c r="Q53" s="127">
        <f>IF(E53="do konce roku 2023",P53*'Podpůrná data'!$B$4,IF(E53="od roku 2024",P53*'Podpůrná data'!$C$4,0))</f>
        <v>0</v>
      </c>
      <c r="R53" s="128">
        <f t="shared" si="3"/>
        <v>0</v>
      </c>
      <c r="S53" s="87">
        <f t="shared" si="0"/>
        <v>0</v>
      </c>
      <c r="T53" s="131" t="str">
        <f t="shared" si="4"/>
        <v/>
      </c>
      <c r="U53" s="25">
        <f t="shared" si="5"/>
        <v>0</v>
      </c>
      <c r="V53" s="25">
        <f t="shared" si="6"/>
        <v>0</v>
      </c>
      <c r="W53" s="25">
        <f t="shared" si="6"/>
        <v>0</v>
      </c>
      <c r="X53" s="25">
        <f t="shared" si="1"/>
        <v>0</v>
      </c>
    </row>
    <row r="54" spans="2:24" x14ac:dyDescent="0.3">
      <c r="B54" s="124" t="s">
        <v>50</v>
      </c>
      <c r="C54" s="292" t="str">
        <f>IF(ISBLANK('KA3 - výjezdová část'!C54),"",'KA3 - výjezdová část'!C54)</f>
        <v/>
      </c>
      <c r="D54" s="293"/>
      <c r="E54" s="249"/>
      <c r="F54" s="62"/>
      <c r="G54" s="62"/>
      <c r="H54" s="62"/>
      <c r="I54" s="20"/>
      <c r="J54" s="21"/>
      <c r="K54" s="258">
        <f>IF(I54&gt;0,IF(J54&gt;0,IF(E54="do konce roku 2023",'Podpůrná data'!$B$3,IF(E54="od roku 2024",'Podpůrná data'!$C$3,0)),0),0)</f>
        <v>0</v>
      </c>
      <c r="L54" s="126">
        <f>IFERROR(INT(ROUND(J54,2)*(VLOOKUP(INT(I54),'Podpůrná data'!$A$188:$C$232,2,FALSE))*(I54/(INT(I54)))),0)</f>
        <v>0</v>
      </c>
      <c r="M54" s="127">
        <f t="shared" si="2"/>
        <v>0</v>
      </c>
      <c r="N54" s="49"/>
      <c r="O54" s="20"/>
      <c r="P54" s="126">
        <f>IFERROR(INT(IF(N54="Ano",IF(O54&gt;I54,(ROUND(J54,2)*VLOOKUP(INT(I54),'Podpůrná data'!$A$188:$B$232,2,FALSE)*(I54/INT(I54))),(ROUND(J54,2)*VLOOKUP(INT(O54),'Podpůrná data'!$A$188:$B$232,2,FALSE)*(O54/INT(O54)))),0)),0)</f>
        <v>0</v>
      </c>
      <c r="Q54" s="127">
        <f>IF(E54="do konce roku 2023",P54*'Podpůrná data'!$B$4,IF(E54="od roku 2024",P54*'Podpůrná data'!$C$4,0))</f>
        <v>0</v>
      </c>
      <c r="R54" s="128">
        <f t="shared" si="3"/>
        <v>0</v>
      </c>
      <c r="S54" s="87">
        <f t="shared" si="0"/>
        <v>0</v>
      </c>
      <c r="T54" s="131" t="str">
        <f t="shared" si="4"/>
        <v/>
      </c>
      <c r="U54" s="25">
        <f t="shared" si="5"/>
        <v>0</v>
      </c>
      <c r="V54" s="25">
        <f t="shared" si="6"/>
        <v>0</v>
      </c>
      <c r="W54" s="25">
        <f t="shared" si="6"/>
        <v>0</v>
      </c>
      <c r="X54" s="25">
        <f t="shared" si="1"/>
        <v>0</v>
      </c>
    </row>
    <row r="55" spans="2:24" x14ac:dyDescent="0.3">
      <c r="B55" s="124" t="s">
        <v>51</v>
      </c>
      <c r="C55" s="292" t="str">
        <f>IF(ISBLANK('KA3 - výjezdová část'!C55),"",'KA3 - výjezdová část'!C55)</f>
        <v/>
      </c>
      <c r="D55" s="293"/>
      <c r="E55" s="249"/>
      <c r="F55" s="62"/>
      <c r="G55" s="62"/>
      <c r="H55" s="62"/>
      <c r="I55" s="20"/>
      <c r="J55" s="21"/>
      <c r="K55" s="258">
        <f>IF(I55&gt;0,IF(J55&gt;0,IF(E55="do konce roku 2023",'Podpůrná data'!$B$3,IF(E55="od roku 2024",'Podpůrná data'!$C$3,0)),0),0)</f>
        <v>0</v>
      </c>
      <c r="L55" s="126">
        <f>IFERROR(INT(ROUND(J55,2)*(VLOOKUP(INT(I55),'Podpůrná data'!$A$188:$C$232,2,FALSE))*(I55/(INT(I55)))),0)</f>
        <v>0</v>
      </c>
      <c r="M55" s="127">
        <f t="shared" si="2"/>
        <v>0</v>
      </c>
      <c r="N55" s="49"/>
      <c r="O55" s="20"/>
      <c r="P55" s="126">
        <f>IFERROR(INT(IF(N55="Ano",IF(O55&gt;I55,(ROUND(J55,2)*VLOOKUP(INT(I55),'Podpůrná data'!$A$188:$B$232,2,FALSE)*(I55/INT(I55))),(ROUND(J55,2)*VLOOKUP(INT(O55),'Podpůrná data'!$A$188:$B$232,2,FALSE)*(O55/INT(O55)))),0)),0)</f>
        <v>0</v>
      </c>
      <c r="Q55" s="127">
        <f>IF(E55="do konce roku 2023",P55*'Podpůrná data'!$B$4,IF(E55="od roku 2024",P55*'Podpůrná data'!$C$4,0))</f>
        <v>0</v>
      </c>
      <c r="R55" s="128">
        <f t="shared" si="3"/>
        <v>0</v>
      </c>
      <c r="S55" s="87">
        <f t="shared" si="0"/>
        <v>0</v>
      </c>
      <c r="T55" s="131" t="str">
        <f t="shared" si="4"/>
        <v/>
      </c>
      <c r="U55" s="25">
        <f t="shared" si="5"/>
        <v>0</v>
      </c>
      <c r="V55" s="25">
        <f t="shared" si="6"/>
        <v>0</v>
      </c>
      <c r="W55" s="25">
        <f t="shared" si="6"/>
        <v>0</v>
      </c>
      <c r="X55" s="25">
        <f t="shared" si="1"/>
        <v>0</v>
      </c>
    </row>
    <row r="56" spans="2:24" x14ac:dyDescent="0.3">
      <c r="B56" s="124" t="s">
        <v>52</v>
      </c>
      <c r="C56" s="292" t="str">
        <f>IF(ISBLANK('KA3 - výjezdová část'!C56),"",'KA3 - výjezdová část'!C56)</f>
        <v/>
      </c>
      <c r="D56" s="293"/>
      <c r="E56" s="249"/>
      <c r="F56" s="62"/>
      <c r="G56" s="62"/>
      <c r="H56" s="62"/>
      <c r="I56" s="20"/>
      <c r="J56" s="21"/>
      <c r="K56" s="258">
        <f>IF(I56&gt;0,IF(J56&gt;0,IF(E56="do konce roku 2023",'Podpůrná data'!$B$3,IF(E56="od roku 2024",'Podpůrná data'!$C$3,0)),0),0)</f>
        <v>0</v>
      </c>
      <c r="L56" s="126">
        <f>IFERROR(INT(ROUND(J56,2)*(VLOOKUP(INT(I56),'Podpůrná data'!$A$188:$C$232,2,FALSE))*(I56/(INT(I56)))),0)</f>
        <v>0</v>
      </c>
      <c r="M56" s="127">
        <f t="shared" si="2"/>
        <v>0</v>
      </c>
      <c r="N56" s="49"/>
      <c r="O56" s="20"/>
      <c r="P56" s="126">
        <f>IFERROR(INT(IF(N56="Ano",IF(O56&gt;I56,(ROUND(J56,2)*VLOOKUP(INT(I56),'Podpůrná data'!$A$188:$B$232,2,FALSE)*(I56/INT(I56))),(ROUND(J56,2)*VLOOKUP(INT(O56),'Podpůrná data'!$A$188:$B$232,2,FALSE)*(O56/INT(O56)))),0)),0)</f>
        <v>0</v>
      </c>
      <c r="Q56" s="127">
        <f>IF(E56="do konce roku 2023",P56*'Podpůrná data'!$B$4,IF(E56="od roku 2024",P56*'Podpůrná data'!$C$4,0))</f>
        <v>0</v>
      </c>
      <c r="R56" s="128">
        <f t="shared" si="3"/>
        <v>0</v>
      </c>
      <c r="S56" s="87">
        <f t="shared" si="0"/>
        <v>0</v>
      </c>
      <c r="T56" s="131" t="str">
        <f t="shared" si="4"/>
        <v/>
      </c>
      <c r="U56" s="25">
        <f t="shared" si="5"/>
        <v>0</v>
      </c>
      <c r="V56" s="25">
        <f t="shared" si="6"/>
        <v>0</v>
      </c>
      <c r="W56" s="25">
        <f t="shared" si="6"/>
        <v>0</v>
      </c>
      <c r="X56" s="25">
        <f t="shared" si="1"/>
        <v>0</v>
      </c>
    </row>
    <row r="57" spans="2:24" ht="15" thickBot="1" x14ac:dyDescent="0.35">
      <c r="B57" s="125" t="s">
        <v>53</v>
      </c>
      <c r="C57" s="311" t="str">
        <f>IF(ISBLANK('KA3 - výjezdová část'!C57),"",'KA3 - výjezdová část'!C57)</f>
        <v/>
      </c>
      <c r="D57" s="312"/>
      <c r="E57" s="250"/>
      <c r="F57" s="63"/>
      <c r="G57" s="63"/>
      <c r="H57" s="63"/>
      <c r="I57" s="22"/>
      <c r="J57" s="23"/>
      <c r="K57" s="239">
        <f>IF(I57&gt;0,IF(J57&gt;0,IF(E57="do konce roku 2023",'Podpůrná data'!$B$3,IF(E57="od roku 2024",'Podpůrná data'!$C$3,0)),0),0)</f>
        <v>0</v>
      </c>
      <c r="L57" s="239">
        <f>IFERROR(INT(ROUND(J57,2)*(VLOOKUP(INT(I57),'Podpůrná data'!$A$188:$C$232,2,FALSE))*(I57/(INT(I57)))),0)</f>
        <v>0</v>
      </c>
      <c r="M57" s="129">
        <f t="shared" si="2"/>
        <v>0</v>
      </c>
      <c r="N57" s="50"/>
      <c r="O57" s="22"/>
      <c r="P57" s="240">
        <f>IFERROR(INT(IF(N57="Ano",IF(O57&gt;I57,(ROUND(J57,2)*VLOOKUP(INT(I57),'Podpůrná data'!$A$188:$B$232,2,FALSE)*(I57/INT(I57))),(ROUND(J57,2)*VLOOKUP(INT(O57),'Podpůrná data'!$A$188:$B$232,2,FALSE)*(O57/INT(O57)))),0)),0)</f>
        <v>0</v>
      </c>
      <c r="Q57" s="268">
        <f>IF(E57="do konce roku 2023",P57*'Podpůrná data'!$B$4,IF(E57="od roku 2024",P57*'Podpůrná data'!$C$4,0))</f>
        <v>0</v>
      </c>
      <c r="R57" s="129">
        <f t="shared" si="3"/>
        <v>0</v>
      </c>
      <c r="S57" s="87">
        <f t="shared" si="0"/>
        <v>0</v>
      </c>
      <c r="T57" s="132" t="str">
        <f t="shared" si="4"/>
        <v/>
      </c>
      <c r="U57" s="25">
        <f t="shared" si="5"/>
        <v>0</v>
      </c>
      <c r="V57" s="25">
        <f t="shared" si="6"/>
        <v>0</v>
      </c>
      <c r="W57" s="25">
        <f t="shared" si="6"/>
        <v>0</v>
      </c>
      <c r="X57" s="25">
        <f t="shared" si="1"/>
        <v>0</v>
      </c>
    </row>
    <row r="58" spans="2:24" ht="15" thickBot="1" x14ac:dyDescent="0.35"/>
    <row r="59" spans="2:24" ht="16.2" thickBot="1" x14ac:dyDescent="0.35">
      <c r="K59" s="185" t="s">
        <v>292</v>
      </c>
      <c r="L59" s="186">
        <f>SUMIFS(L8:L57,$H$8:$H$57,"Ano")</f>
        <v>0</v>
      </c>
      <c r="M59" s="187">
        <f>SUMIFS(M8:M57,$H$8:$H$57,"Ano")</f>
        <v>0</v>
      </c>
      <c r="O59" s="185" t="s">
        <v>292</v>
      </c>
      <c r="P59" s="186">
        <f t="shared" ref="P59:T59" si="7">SUMIFS(P8:P57,$H$8:$H$57,"Ano")</f>
        <v>0</v>
      </c>
      <c r="Q59" s="187">
        <f t="shared" si="7"/>
        <v>0</v>
      </c>
      <c r="R59" s="187">
        <f t="shared" si="7"/>
        <v>0</v>
      </c>
      <c r="S59" s="25"/>
      <c r="T59" s="188">
        <f t="shared" si="7"/>
        <v>0</v>
      </c>
    </row>
  </sheetData>
  <sheetProtection algorithmName="SHA-512" hashValue="ncjBTBa1GiyIqVijbgwljrygfnktA+2gRK1CPcc3USOnLcqcgds38LjLvWa8/drrTVf3PayBxDNqWqsdWcg7rw==" saltValue="L6N5Sy+9/qnAKkAw8EGWcg==" spinCount="100000" sheet="1" objects="1" scenarios="1"/>
  <mergeCells count="67">
    <mergeCell ref="C56:D56"/>
    <mergeCell ref="C57:D57"/>
    <mergeCell ref="C50:D50"/>
    <mergeCell ref="C51:D51"/>
    <mergeCell ref="C52:D52"/>
    <mergeCell ref="C53:D53"/>
    <mergeCell ref="C54:D54"/>
    <mergeCell ref="C55:D55"/>
    <mergeCell ref="C49:D49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37:D37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25:D25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13:D13"/>
    <mergeCell ref="M5:M7"/>
    <mergeCell ref="N5:N6"/>
    <mergeCell ref="O5:O6"/>
    <mergeCell ref="P5:P7"/>
    <mergeCell ref="C8:D8"/>
    <mergeCell ref="C9:D9"/>
    <mergeCell ref="C10:D10"/>
    <mergeCell ref="C11:D11"/>
    <mergeCell ref="C12:D12"/>
    <mergeCell ref="E5:E6"/>
    <mergeCell ref="Q5:Q7"/>
    <mergeCell ref="R5:R7"/>
    <mergeCell ref="C3:C5"/>
    <mergeCell ref="I3:K3"/>
    <mergeCell ref="T4:T6"/>
    <mergeCell ref="F5:F6"/>
    <mergeCell ref="G5:G6"/>
    <mergeCell ref="H5:H6"/>
    <mergeCell ref="I5:I6"/>
    <mergeCell ref="J5:J6"/>
    <mergeCell ref="K5:K6"/>
    <mergeCell ref="L5:L6"/>
  </mergeCells>
  <conditionalFormatting sqref="C8:E57">
    <cfRule type="expression" dxfId="7" priority="4">
      <formula>$U8=1</formula>
    </cfRule>
  </conditionalFormatting>
  <conditionalFormatting sqref="F8:F57">
    <cfRule type="expression" dxfId="6" priority="1">
      <formula>$V8=1</formula>
    </cfRule>
  </conditionalFormatting>
  <conditionalFormatting sqref="G8:G57">
    <cfRule type="expression" dxfId="5" priority="3">
      <formula>$W8=1</formula>
    </cfRule>
  </conditionalFormatting>
  <conditionalFormatting sqref="H8:H57">
    <cfRule type="expression" dxfId="4" priority="2">
      <formula>$X8=1</formula>
    </cfRule>
  </conditionalFormatting>
  <conditionalFormatting sqref="O8:O57">
    <cfRule type="expression" dxfId="3" priority="5">
      <formula>$O8&gt;$I8</formula>
    </cfRule>
  </conditionalFormatting>
  <dataValidations count="3">
    <dataValidation type="whole" allowBlank="1" showInputMessage="1" showErrorMessage="1" errorTitle="Doplňte relevantní hodnotu" error="Doplňte relevantní hodnotu" sqref="I8:I57" xr:uid="{9BDE84DE-4EE5-4BFF-8B26-79F2CD59C34B}">
      <formula1>0</formula1>
      <formula2>12</formula2>
    </dataValidation>
    <dataValidation type="decimal" allowBlank="1" showInputMessage="1" showErrorMessage="1" errorTitle="Doplňte relevantní hodnotu" error="Doplňte hodnutu v rozsahu od 0,5 - 1" sqref="J8:J57" xr:uid="{D3F22E66-1D38-4238-BCBC-DCBCDD497FA2}">
      <formula1>0.5</formula1>
      <formula2>1</formula2>
    </dataValidation>
    <dataValidation type="list" allowBlank="1" showInputMessage="1" showErrorMessage="1" sqref="E8:E57" xr:uid="{C682487A-321D-4B70-9731-9E1157E52A08}">
      <formula1>"do konce roku 2023,od roku 2024"</formula1>
    </dataValidation>
  </dataValidations>
  <pageMargins left="0.7" right="0.7" top="0.78740157499999996" bottom="0.78740157499999996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7D6B7BDB-CE61-45A0-A9B4-D3676C70EA9C}">
          <x14:formula1>
            <xm:f>'Podpůrná data'!$E$188:$E$189</xm:f>
          </x14:formula1>
          <xm:sqref>H8:H57 N8:N57</xm:sqref>
        </x14:dataValidation>
        <x14:dataValidation type="list" allowBlank="1" showInputMessage="1" showErrorMessage="1" xr:uid="{861BC8DF-FFB6-4745-BE42-589CFD297257}">
          <x14:formula1>
            <xm:f>'Podpůrná data'!$F$189:$F$196</xm:f>
          </x14:formula1>
          <xm:sqref>G8:G57</xm:sqref>
        </x14:dataValidation>
        <x14:dataValidation type="list" allowBlank="1" showInputMessage="1" showErrorMessage="1" xr:uid="{C4236B8D-F35B-44A6-A410-2122498566EC}">
          <x14:formula1>
            <xm:f>'Podpůrná data'!$A$17:$A$184</xm:f>
          </x14:formula1>
          <xm:sqref>F8:F57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D50B92-415B-4837-8091-957378389F4B}">
  <sheetPr>
    <tabColor rgb="FFFF9966"/>
  </sheetPr>
  <dimension ref="A1:W71"/>
  <sheetViews>
    <sheetView workbookViewId="0">
      <pane ySplit="7" topLeftCell="A8" activePane="bottomLeft" state="frozen"/>
      <selection pane="bottomLeft" activeCell="E10" sqref="E10"/>
    </sheetView>
  </sheetViews>
  <sheetFormatPr defaultColWidth="8.88671875" defaultRowHeight="14.4" x14ac:dyDescent="0.3"/>
  <cols>
    <col min="1" max="1" width="2.77734375" style="25" customWidth="1"/>
    <col min="2" max="2" width="4" style="26" customWidth="1"/>
    <col min="3" max="3" width="33.77734375" style="48" customWidth="1"/>
    <col min="4" max="4" width="3.33203125" style="48" customWidth="1"/>
    <col min="5" max="5" width="22.21875" style="48" customWidth="1"/>
    <col min="6" max="7" width="9.88671875" style="28" customWidth="1"/>
    <col min="8" max="9" width="8.77734375" style="25" customWidth="1"/>
    <col min="10" max="10" width="23.109375" style="28" customWidth="1"/>
    <col min="11" max="13" width="13.109375" style="28" customWidth="1"/>
    <col min="14" max="14" width="23.44140625" style="25" customWidth="1"/>
    <col min="15" max="15" width="9" style="25" customWidth="1"/>
    <col min="16" max="16" width="14" style="25" customWidth="1"/>
    <col min="17" max="17" width="11.6640625" style="25" customWidth="1"/>
    <col min="18" max="18" width="23.44140625" style="25" customWidth="1"/>
    <col min="19" max="19" width="21.44140625" style="25" customWidth="1"/>
    <col min="20" max="20" width="2.21875" style="27" customWidth="1"/>
    <col min="21" max="23" width="2.77734375" style="25" hidden="1" customWidth="1"/>
    <col min="24" max="16384" width="8.88671875" style="25"/>
  </cols>
  <sheetData>
    <row r="1" spans="1:23" ht="15" customHeight="1" thickBot="1" x14ac:dyDescent="0.35">
      <c r="C1" s="25"/>
      <c r="D1" s="25"/>
      <c r="E1" s="25"/>
      <c r="F1" s="25"/>
      <c r="G1" s="25"/>
      <c r="J1" s="25"/>
      <c r="K1" s="25"/>
      <c r="L1" s="25"/>
      <c r="M1" s="25"/>
    </row>
    <row r="2" spans="1:23" s="214" customFormat="1" ht="15" customHeight="1" thickBot="1" x14ac:dyDescent="0.35">
      <c r="A2" s="208"/>
      <c r="B2" s="209"/>
      <c r="C2" s="210"/>
      <c r="D2" s="210"/>
      <c r="E2" s="210"/>
      <c r="F2" s="210"/>
      <c r="G2" s="210"/>
      <c r="H2" s="211"/>
      <c r="I2" s="211"/>
      <c r="J2" s="210"/>
      <c r="K2" s="210"/>
      <c r="L2" s="210"/>
      <c r="M2" s="210"/>
      <c r="N2" s="212" t="s">
        <v>296</v>
      </c>
      <c r="O2" s="211"/>
      <c r="P2" s="211"/>
      <c r="Q2" s="211"/>
      <c r="R2" s="212" t="s">
        <v>238</v>
      </c>
      <c r="S2" s="212" t="s">
        <v>56</v>
      </c>
      <c r="T2" s="213"/>
    </row>
    <row r="3" spans="1:23" ht="25.05" customHeight="1" thickBot="1" x14ac:dyDescent="0.35">
      <c r="A3" s="29"/>
      <c r="B3" s="189"/>
      <c r="C3" s="363" t="s">
        <v>296</v>
      </c>
      <c r="D3" s="193"/>
      <c r="E3" s="193"/>
      <c r="F3" s="193"/>
      <c r="G3" s="193"/>
      <c r="H3" s="191"/>
      <c r="I3" s="191"/>
      <c r="J3" s="191"/>
      <c r="K3" s="324" t="s">
        <v>298</v>
      </c>
      <c r="L3" s="325"/>
      <c r="M3" s="326"/>
      <c r="N3" s="64">
        <f>SUM(N8:N57)</f>
        <v>0</v>
      </c>
      <c r="O3" s="189"/>
      <c r="P3" s="204"/>
      <c r="Q3" s="204"/>
      <c r="R3" s="64">
        <f>SUM(R8:R57)</f>
        <v>0</v>
      </c>
      <c r="S3" s="64">
        <f>SUM(S8:S57)</f>
        <v>0</v>
      </c>
    </row>
    <row r="4" spans="1:23" ht="4.2" customHeight="1" x14ac:dyDescent="0.3">
      <c r="A4" s="29"/>
      <c r="B4" s="189"/>
      <c r="C4" s="364"/>
      <c r="D4" s="193"/>
      <c r="E4" s="193"/>
      <c r="F4" s="193"/>
      <c r="G4" s="193"/>
      <c r="H4" s="191"/>
      <c r="I4" s="191"/>
      <c r="J4" s="191"/>
      <c r="K4" s="191"/>
      <c r="L4" s="191"/>
      <c r="M4" s="191"/>
      <c r="N4" s="202"/>
      <c r="O4" s="191"/>
      <c r="P4" s="191"/>
      <c r="Q4" s="191"/>
      <c r="R4" s="202"/>
      <c r="S4" s="202"/>
    </row>
    <row r="5" spans="1:23" ht="25.05" customHeight="1" thickBot="1" x14ac:dyDescent="0.35">
      <c r="A5" s="35"/>
      <c r="B5" s="189"/>
      <c r="C5" s="365"/>
      <c r="D5" s="193"/>
      <c r="E5" s="357" t="s">
        <v>322</v>
      </c>
      <c r="F5" s="357" t="s">
        <v>307</v>
      </c>
      <c r="G5" s="357" t="s">
        <v>266</v>
      </c>
      <c r="H5" s="357" t="s">
        <v>311</v>
      </c>
      <c r="I5" s="357" t="s">
        <v>234</v>
      </c>
      <c r="J5" s="357" t="s">
        <v>228</v>
      </c>
      <c r="K5" s="357" t="s">
        <v>240</v>
      </c>
      <c r="L5" s="357" t="s">
        <v>300</v>
      </c>
      <c r="M5" s="357" t="s">
        <v>268</v>
      </c>
      <c r="N5" s="358" t="s">
        <v>301</v>
      </c>
      <c r="O5" s="366" t="s">
        <v>243</v>
      </c>
      <c r="P5" s="357" t="s">
        <v>245</v>
      </c>
      <c r="Q5" s="357" t="s">
        <v>270</v>
      </c>
      <c r="R5" s="358" t="s">
        <v>251</v>
      </c>
      <c r="S5" s="360" t="s">
        <v>249</v>
      </c>
    </row>
    <row r="6" spans="1:23" ht="16.95" customHeight="1" x14ac:dyDescent="0.3">
      <c r="A6" s="36"/>
      <c r="B6" s="190"/>
      <c r="C6" s="191"/>
      <c r="D6" s="191"/>
      <c r="E6" s="357"/>
      <c r="F6" s="357"/>
      <c r="G6" s="357"/>
      <c r="H6" s="357"/>
      <c r="I6" s="357"/>
      <c r="J6" s="357"/>
      <c r="K6" s="357"/>
      <c r="L6" s="357"/>
      <c r="M6" s="357"/>
      <c r="N6" s="358"/>
      <c r="O6" s="366"/>
      <c r="P6" s="357"/>
      <c r="Q6" s="357"/>
      <c r="R6" s="358"/>
      <c r="S6" s="360"/>
    </row>
    <row r="7" spans="1:23" s="44" customFormat="1" ht="28.95" customHeight="1" thickBot="1" x14ac:dyDescent="0.35">
      <c r="A7" s="38"/>
      <c r="B7" s="189"/>
      <c r="C7" s="192" t="s">
        <v>297</v>
      </c>
      <c r="D7" s="192"/>
      <c r="E7" s="194" t="s">
        <v>318</v>
      </c>
      <c r="F7" s="194" t="s">
        <v>308</v>
      </c>
      <c r="G7" s="194" t="s">
        <v>244</v>
      </c>
      <c r="H7" s="203" t="s">
        <v>299</v>
      </c>
      <c r="I7" s="203" t="s">
        <v>235</v>
      </c>
      <c r="J7" s="194" t="s">
        <v>229</v>
      </c>
      <c r="K7" s="194" t="s">
        <v>242</v>
      </c>
      <c r="L7" s="194" t="s">
        <v>241</v>
      </c>
      <c r="M7" s="194" t="s">
        <v>269</v>
      </c>
      <c r="N7" s="201" t="s">
        <v>230</v>
      </c>
      <c r="O7" s="194" t="s">
        <v>244</v>
      </c>
      <c r="P7" s="194" t="s">
        <v>302</v>
      </c>
      <c r="Q7" s="362"/>
      <c r="R7" s="359"/>
      <c r="S7" s="361"/>
      <c r="T7" s="43"/>
    </row>
    <row r="8" spans="1:23" x14ac:dyDescent="0.3">
      <c r="B8" s="195" t="s">
        <v>4</v>
      </c>
      <c r="C8" s="344"/>
      <c r="D8" s="344"/>
      <c r="E8" s="58"/>
      <c r="F8" s="54"/>
      <c r="G8" s="54"/>
      <c r="H8" s="17"/>
      <c r="I8" s="19"/>
      <c r="J8" s="58"/>
      <c r="K8" s="269" t="str">
        <f>IF(ISBLANK(J8),"",IF(E8="do konce roku 2023",VLOOKUP(J8,'Podpůrná data'!$A$17:$B$184,2,FALSE),IF(E8="od roku 2024",VLOOKUP(J8,'Podpůrná data'!$E$17:$F$184,2,FALSE),"")))</f>
        <v/>
      </c>
      <c r="L8" s="270">
        <f>IFERROR(ROUND(IF(ISBLANK(I8),0,IF(E8="do konce roku 2023",INT((K8*'Podpůrná data'!$B$11)+'Podpůrná data'!$C$11),IF(E8="od roku 2024",INT((K8*'Podpůrná data'!$B$12)+'Podpůrná data'!$C$12),0))),2),0)</f>
        <v>0</v>
      </c>
      <c r="M8" s="271">
        <f>IFERROR(INT(ROUND(I8,2)*(VLOOKUP(INT(H8),'Podpůrná data'!$A$188:$C$232,2,FALSE))*(H8/(INT(H8)))),0)</f>
        <v>0</v>
      </c>
      <c r="N8" s="198">
        <f>L8*M8</f>
        <v>0</v>
      </c>
      <c r="O8" s="24"/>
      <c r="P8" s="17"/>
      <c r="Q8" s="205">
        <f>IFERROR(INT(IF(O8="Ano",IF(P8&gt;H8,(ROUND(I8,2)*VLOOKUP(INT(H8),'Podpůrná data'!$A$188:$B$232,2,FALSE)*(H8/INT(H8))),(ROUND(I8,2)*VLOOKUP(INT(P8),'Podpůrná data'!$A$188:$B$232,2,FALSE)*(P8/INT(P8)))),0)),0)</f>
        <v>0</v>
      </c>
      <c r="R8" s="198">
        <f>IF(E8="do konce roku 2023",Q8*'Podpůrná data'!$D$11,IF(E8="od roku 2024",Q8*'Podpůrná data'!$D$12,0))</f>
        <v>0</v>
      </c>
      <c r="S8" s="198">
        <f>N8+R8</f>
        <v>0</v>
      </c>
      <c r="U8" s="25">
        <f t="shared" ref="U8:U39" si="0">IF($N8&gt;0,IF(ISBLANK(C8),1,0),0)</f>
        <v>0</v>
      </c>
      <c r="V8" s="25">
        <f>IF($N8&gt;0,IF(ISBLANK(#REF!),1,0),0)</f>
        <v>0</v>
      </c>
      <c r="W8" s="25">
        <f t="shared" ref="W8:W39" si="1">IF($N8&gt;0,IF(ISBLANK(F8),1,0),0)</f>
        <v>0</v>
      </c>
    </row>
    <row r="9" spans="1:23" x14ac:dyDescent="0.3">
      <c r="B9" s="196" t="s">
        <v>5</v>
      </c>
      <c r="C9" s="292"/>
      <c r="D9" s="293"/>
      <c r="E9" s="249"/>
      <c r="F9" s="55"/>
      <c r="G9" s="55"/>
      <c r="H9" s="20"/>
      <c r="I9" s="21"/>
      <c r="J9" s="57"/>
      <c r="K9" s="272" t="str">
        <f>IF(ISBLANK(J9),"",IF(E9="do konce roku 2023",VLOOKUP(J9,'Podpůrná data'!$A$17:$B$184,2,FALSE),IF(E9="od roku 2024",VLOOKUP(J9,'Podpůrná data'!$E$17:$F$184,2,FALSE),"")))</f>
        <v/>
      </c>
      <c r="L9" s="273">
        <f>IFERROR(ROUND(IF(ISBLANK(I9),0,IF(E9="do konce roku 2023",INT((K9*'Podpůrná data'!$B$11)+'Podpůrná data'!$C$11),IF(E9="od roku 2024",INT((K9*'Podpůrná data'!$B$12)+'Podpůrná data'!$C$12),0))),2),0)</f>
        <v>0</v>
      </c>
      <c r="M9" s="274">
        <f>IFERROR(INT(ROUND(I9,2)*(VLOOKUP(INT(H9),'Podpůrná data'!$A$188:$C$232,2,FALSE))*(H9/(INT(H9)))),0)</f>
        <v>0</v>
      </c>
      <c r="N9" s="199">
        <f t="shared" ref="N9:N57" si="2">L9*M9</f>
        <v>0</v>
      </c>
      <c r="O9" s="49"/>
      <c r="P9" s="20"/>
      <c r="Q9" s="206">
        <f>IFERROR(INT(IF(O9="Ano",IF(P9&gt;H9,(ROUND(I9,2)*VLOOKUP(INT(H9),'Podpůrná data'!$A$188:$B$232,2,FALSE)*(H9/INT(H9))),(ROUND(I9,2)*VLOOKUP(INT(P9),'Podpůrná data'!$A$188:$B$232,2,FALSE)*(P9/INT(P9)))),0)),0)</f>
        <v>0</v>
      </c>
      <c r="R9" s="199">
        <f>IF(E9="do konce roku 2023",Q9*'Podpůrná data'!$D$11,IF(E9="od roku 2024",Q9*'Podpůrná data'!$D$12,0))</f>
        <v>0</v>
      </c>
      <c r="S9" s="199">
        <f t="shared" ref="S9:S57" si="3">N9+R9</f>
        <v>0</v>
      </c>
      <c r="U9" s="25">
        <f t="shared" si="0"/>
        <v>0</v>
      </c>
      <c r="V9" s="25">
        <f>IF($N9&gt;0,IF(ISBLANK(#REF!),1,0),0)</f>
        <v>0</v>
      </c>
      <c r="W9" s="25">
        <f t="shared" si="1"/>
        <v>0</v>
      </c>
    </row>
    <row r="10" spans="1:23" x14ac:dyDescent="0.3">
      <c r="B10" s="196" t="s">
        <v>6</v>
      </c>
      <c r="C10" s="292"/>
      <c r="D10" s="293"/>
      <c r="E10" s="249"/>
      <c r="F10" s="55"/>
      <c r="G10" s="55"/>
      <c r="H10" s="20"/>
      <c r="I10" s="21"/>
      <c r="J10" s="57"/>
      <c r="K10" s="272" t="str">
        <f>IF(ISBLANK(J10),"",IF(E10="do konce roku 2023",VLOOKUP(J10,'Podpůrná data'!$A$17:$B$184,2,FALSE),IF(E10="od roku 2024",VLOOKUP(J10,'Podpůrná data'!$E$17:$F$184,2,FALSE),"")))</f>
        <v/>
      </c>
      <c r="L10" s="273">
        <f>IFERROR(ROUND(IF(ISBLANK(I10),0,IF(E10="do konce roku 2023",INT((K10*'Podpůrná data'!$B$11)+'Podpůrná data'!$C$11),IF(E10="od roku 2024",INT((K10*'Podpůrná data'!$B$12)+'Podpůrná data'!$C$12),0))),2),0)</f>
        <v>0</v>
      </c>
      <c r="M10" s="274">
        <f>IFERROR(INT(ROUND(I10,2)*(VLOOKUP(INT(H10),'Podpůrná data'!$A$188:$C$232,2,FALSE))*(H10/(INT(H10)))),0)</f>
        <v>0</v>
      </c>
      <c r="N10" s="199">
        <f t="shared" si="2"/>
        <v>0</v>
      </c>
      <c r="O10" s="49"/>
      <c r="P10" s="20"/>
      <c r="Q10" s="206">
        <f>IFERROR(INT(IF(O10="Ano",IF(P10&gt;H10,(ROUND(I10,2)*VLOOKUP(INT(H10),'Podpůrná data'!$A$188:$B$232,2,FALSE)*(H10/INT(H10))),(ROUND(I10,2)*VLOOKUP(INT(P10),'Podpůrná data'!$A$188:$B$232,2,FALSE)*(P10/INT(P10)))),0)),0)</f>
        <v>0</v>
      </c>
      <c r="R10" s="199">
        <f>IF(E10="do konce roku 2023",Q10*'Podpůrná data'!$D$11,IF(E10="od roku 2024",Q10*'Podpůrná data'!$D$12,0))</f>
        <v>0</v>
      </c>
      <c r="S10" s="199">
        <f t="shared" si="3"/>
        <v>0</v>
      </c>
      <c r="U10" s="25">
        <f t="shared" si="0"/>
        <v>0</v>
      </c>
      <c r="V10" s="25">
        <f>IF($N10&gt;0,IF(ISBLANK(#REF!),1,0),0)</f>
        <v>0</v>
      </c>
      <c r="W10" s="25">
        <f t="shared" si="1"/>
        <v>0</v>
      </c>
    </row>
    <row r="11" spans="1:23" x14ac:dyDescent="0.3">
      <c r="B11" s="196" t="s">
        <v>7</v>
      </c>
      <c r="C11" s="292"/>
      <c r="D11" s="293"/>
      <c r="E11" s="249"/>
      <c r="F11" s="55"/>
      <c r="G11" s="55"/>
      <c r="H11" s="20"/>
      <c r="I11" s="21"/>
      <c r="J11" s="57"/>
      <c r="K11" s="272" t="str">
        <f>IF(ISBLANK(J11),"",IF(E11="do konce roku 2023",VLOOKUP(J11,'Podpůrná data'!$A$17:$B$184,2,FALSE),IF(E11="od roku 2024",VLOOKUP(J11,'Podpůrná data'!$E$17:$F$184,2,FALSE),"")))</f>
        <v/>
      </c>
      <c r="L11" s="273">
        <f>IFERROR(ROUND(IF(ISBLANK(I11),0,IF(E11="do konce roku 2023",INT((K11*'Podpůrná data'!$B$11)+'Podpůrná data'!$C$11),IF(E11="od roku 2024",INT((K11*'Podpůrná data'!$B$12)+'Podpůrná data'!$C$12),0))),2),0)</f>
        <v>0</v>
      </c>
      <c r="M11" s="274">
        <f>IFERROR(INT(ROUND(I11,2)*(VLOOKUP(INT(H11),'Podpůrná data'!$A$188:$C$232,2,FALSE))*(H11/(INT(H11)))),0)</f>
        <v>0</v>
      </c>
      <c r="N11" s="199">
        <f t="shared" si="2"/>
        <v>0</v>
      </c>
      <c r="O11" s="49"/>
      <c r="P11" s="20"/>
      <c r="Q11" s="206">
        <f>IFERROR(INT(IF(O11="Ano",IF(P11&gt;H11,(ROUND(I11,2)*VLOOKUP(INT(H11),'Podpůrná data'!$A$188:$B$232,2,FALSE)*(H11/INT(H11))),(ROUND(I11,2)*VLOOKUP(INT(P11),'Podpůrná data'!$A$188:$B$232,2,FALSE)*(P11/INT(P11)))),0)),0)</f>
        <v>0</v>
      </c>
      <c r="R11" s="199">
        <f>IF(E11="do konce roku 2023",Q11*'Podpůrná data'!$D$11,IF(E11="od roku 2024",Q11*'Podpůrná data'!$D$12,0))</f>
        <v>0</v>
      </c>
      <c r="S11" s="199">
        <f t="shared" si="3"/>
        <v>0</v>
      </c>
      <c r="U11" s="25">
        <f t="shared" si="0"/>
        <v>0</v>
      </c>
      <c r="V11" s="25">
        <f>IF($N11&gt;0,IF(ISBLANK(#REF!),1,0),0)</f>
        <v>0</v>
      </c>
      <c r="W11" s="25">
        <f t="shared" si="1"/>
        <v>0</v>
      </c>
    </row>
    <row r="12" spans="1:23" x14ac:dyDescent="0.3">
      <c r="B12" s="196" t="s">
        <v>8</v>
      </c>
      <c r="C12" s="292"/>
      <c r="D12" s="293"/>
      <c r="E12" s="249"/>
      <c r="F12" s="55"/>
      <c r="G12" s="55"/>
      <c r="H12" s="20"/>
      <c r="I12" s="21"/>
      <c r="J12" s="57"/>
      <c r="K12" s="272" t="str">
        <f>IF(ISBLANK(J12),"",IF(E12="do konce roku 2023",VLOOKUP(J12,'Podpůrná data'!$A$17:$B$184,2,FALSE),IF(E12="od roku 2024",VLOOKUP(J12,'Podpůrná data'!$E$17:$F$184,2,FALSE),"")))</f>
        <v/>
      </c>
      <c r="L12" s="273">
        <f>IFERROR(ROUND(IF(ISBLANK(I12),0,IF(E12="do konce roku 2023",INT((K12*'Podpůrná data'!$B$11)+'Podpůrná data'!$C$11),IF(E12="od roku 2024",INT((K12*'Podpůrná data'!$B$12)+'Podpůrná data'!$C$12),0))),2),0)</f>
        <v>0</v>
      </c>
      <c r="M12" s="274">
        <f>IFERROR(INT(ROUND(I12,2)*(VLOOKUP(INT(H12),'Podpůrná data'!$A$188:$C$232,2,FALSE))*(H12/(INT(H12)))),0)</f>
        <v>0</v>
      </c>
      <c r="N12" s="199">
        <f t="shared" si="2"/>
        <v>0</v>
      </c>
      <c r="O12" s="49"/>
      <c r="P12" s="20"/>
      <c r="Q12" s="206">
        <f>IFERROR(INT(IF(O12="Ano",IF(P12&gt;H12,(ROUND(I12,2)*VLOOKUP(INT(H12),'Podpůrná data'!$A$188:$B$232,2,FALSE)*(H12/INT(H12))),(ROUND(I12,2)*VLOOKUP(INT(P12),'Podpůrná data'!$A$188:$B$232,2,FALSE)*(P12/INT(P12)))),0)),0)</f>
        <v>0</v>
      </c>
      <c r="R12" s="199">
        <f>IF(E12="do konce roku 2023",Q12*'Podpůrná data'!$D$11,IF(E12="od roku 2024",Q12*'Podpůrná data'!$D$12,0))</f>
        <v>0</v>
      </c>
      <c r="S12" s="199">
        <f t="shared" si="3"/>
        <v>0</v>
      </c>
      <c r="U12" s="25">
        <f t="shared" si="0"/>
        <v>0</v>
      </c>
      <c r="V12" s="25">
        <f>IF($N12&gt;0,IF(ISBLANK(#REF!),1,0),0)</f>
        <v>0</v>
      </c>
      <c r="W12" s="25">
        <f t="shared" si="1"/>
        <v>0</v>
      </c>
    </row>
    <row r="13" spans="1:23" x14ac:dyDescent="0.3">
      <c r="B13" s="196" t="s">
        <v>9</v>
      </c>
      <c r="C13" s="292"/>
      <c r="D13" s="293"/>
      <c r="E13" s="249"/>
      <c r="F13" s="55"/>
      <c r="G13" s="55"/>
      <c r="H13" s="20"/>
      <c r="I13" s="21"/>
      <c r="J13" s="57"/>
      <c r="K13" s="272" t="str">
        <f>IF(ISBLANK(J13),"",IF(E13="do konce roku 2023",VLOOKUP(J13,'Podpůrná data'!$A$17:$B$184,2,FALSE),IF(E13="od roku 2024",VLOOKUP(J13,'Podpůrná data'!$E$17:$F$184,2,FALSE),"")))</f>
        <v/>
      </c>
      <c r="L13" s="273">
        <f>IFERROR(ROUND(IF(ISBLANK(I13),0,IF(E13="do konce roku 2023",INT((K13*'Podpůrná data'!$B$11)+'Podpůrná data'!$C$11),IF(E13="od roku 2024",INT((K13*'Podpůrná data'!$B$12)+'Podpůrná data'!$C$12),0))),2),0)</f>
        <v>0</v>
      </c>
      <c r="M13" s="274">
        <f>IFERROR(INT(ROUND(I13,2)*(VLOOKUP(INT(H13),'Podpůrná data'!$A$188:$C$232,2,FALSE))*(H13/(INT(H13)))),0)</f>
        <v>0</v>
      </c>
      <c r="N13" s="199">
        <f t="shared" si="2"/>
        <v>0</v>
      </c>
      <c r="O13" s="49"/>
      <c r="P13" s="20"/>
      <c r="Q13" s="206">
        <f>IFERROR(INT(IF(O13="Ano",IF(P13&gt;H13,(ROUND(I13,2)*VLOOKUP(INT(H13),'Podpůrná data'!$A$188:$B$232,2,FALSE)*(H13/INT(H13))),(ROUND(I13,2)*VLOOKUP(INT(P13),'Podpůrná data'!$A$188:$B$232,2,FALSE)*(P13/INT(P13)))),0)),0)</f>
        <v>0</v>
      </c>
      <c r="R13" s="199">
        <f>IF(E13="do konce roku 2023",Q13*'Podpůrná data'!$D$11,IF(E13="od roku 2024",Q13*'Podpůrná data'!$D$12,0))</f>
        <v>0</v>
      </c>
      <c r="S13" s="199">
        <f t="shared" si="3"/>
        <v>0</v>
      </c>
      <c r="U13" s="25">
        <f t="shared" si="0"/>
        <v>0</v>
      </c>
      <c r="V13" s="25">
        <f>IF($N13&gt;0,IF(ISBLANK(#REF!),1,0),0)</f>
        <v>0</v>
      </c>
      <c r="W13" s="25">
        <f t="shared" si="1"/>
        <v>0</v>
      </c>
    </row>
    <row r="14" spans="1:23" x14ac:dyDescent="0.3">
      <c r="B14" s="196" t="s">
        <v>10</v>
      </c>
      <c r="C14" s="292"/>
      <c r="D14" s="293"/>
      <c r="E14" s="249"/>
      <c r="F14" s="55"/>
      <c r="G14" s="55"/>
      <c r="H14" s="20"/>
      <c r="I14" s="21"/>
      <c r="J14" s="57"/>
      <c r="K14" s="272" t="str">
        <f>IF(ISBLANK(J14),"",IF(E14="do konce roku 2023",VLOOKUP(J14,'Podpůrná data'!$A$17:$B$184,2,FALSE),IF(E14="od roku 2024",VLOOKUP(J14,'Podpůrná data'!$E$17:$F$184,2,FALSE),"")))</f>
        <v/>
      </c>
      <c r="L14" s="273">
        <f>IFERROR(ROUND(IF(ISBLANK(I14),0,IF(E14="do konce roku 2023",INT((K14*'Podpůrná data'!$B$11)+'Podpůrná data'!$C$11),IF(E14="od roku 2024",INT((K14*'Podpůrná data'!$B$12)+'Podpůrná data'!$C$12),0))),2),0)</f>
        <v>0</v>
      </c>
      <c r="M14" s="274">
        <f>IFERROR(INT(ROUND(I14,2)*(VLOOKUP(INT(H14),'Podpůrná data'!$A$188:$C$232,2,FALSE))*(H14/(INT(H14)))),0)</f>
        <v>0</v>
      </c>
      <c r="N14" s="199">
        <f t="shared" si="2"/>
        <v>0</v>
      </c>
      <c r="O14" s="49"/>
      <c r="P14" s="20"/>
      <c r="Q14" s="206">
        <f>IFERROR(INT(IF(O14="Ano",IF(P14&gt;H14,(ROUND(I14,2)*VLOOKUP(INT(H14),'Podpůrná data'!$A$188:$B$232,2,FALSE)*(H14/INT(H14))),(ROUND(I14,2)*VLOOKUP(INT(P14),'Podpůrná data'!$A$188:$B$232,2,FALSE)*(P14/INT(P14)))),0)),0)</f>
        <v>0</v>
      </c>
      <c r="R14" s="199">
        <f>IF(E14="do konce roku 2023",Q14*'Podpůrná data'!$D$11,IF(E14="od roku 2024",Q14*'Podpůrná data'!$D$12,0))</f>
        <v>0</v>
      </c>
      <c r="S14" s="199">
        <f t="shared" si="3"/>
        <v>0</v>
      </c>
      <c r="U14" s="25">
        <f t="shared" si="0"/>
        <v>0</v>
      </c>
      <c r="V14" s="25">
        <f>IF($N14&gt;0,IF(ISBLANK(#REF!),1,0),0)</f>
        <v>0</v>
      </c>
      <c r="W14" s="25">
        <f t="shared" si="1"/>
        <v>0</v>
      </c>
    </row>
    <row r="15" spans="1:23" x14ac:dyDescent="0.3">
      <c r="B15" s="196" t="s">
        <v>11</v>
      </c>
      <c r="C15" s="292"/>
      <c r="D15" s="293"/>
      <c r="E15" s="249"/>
      <c r="F15" s="55"/>
      <c r="G15" s="55"/>
      <c r="H15" s="20"/>
      <c r="I15" s="21"/>
      <c r="J15" s="57"/>
      <c r="K15" s="272" t="str">
        <f>IF(ISBLANK(J15),"",IF(E15="do konce roku 2023",VLOOKUP(J15,'Podpůrná data'!$A$17:$B$184,2,FALSE),IF(E15="od roku 2024",VLOOKUP(J15,'Podpůrná data'!$E$17:$F$184,2,FALSE),"")))</f>
        <v/>
      </c>
      <c r="L15" s="273">
        <f>IFERROR(ROUND(IF(ISBLANK(I15),0,IF(E15="do konce roku 2023",INT((K15*'Podpůrná data'!$B$11)+'Podpůrná data'!$C$11),IF(E15="od roku 2024",INT((K15*'Podpůrná data'!$B$12)+'Podpůrná data'!$C$12),0))),2),0)</f>
        <v>0</v>
      </c>
      <c r="M15" s="274">
        <f>IFERROR(INT(ROUND(I15,2)*(VLOOKUP(INT(H15),'Podpůrná data'!$A$188:$C$232,2,FALSE))*(H15/(INT(H15)))),0)</f>
        <v>0</v>
      </c>
      <c r="N15" s="199">
        <f t="shared" si="2"/>
        <v>0</v>
      </c>
      <c r="O15" s="49"/>
      <c r="P15" s="20"/>
      <c r="Q15" s="206">
        <f>IFERROR(INT(IF(O15="Ano",IF(P15&gt;H15,(ROUND(I15,2)*VLOOKUP(INT(H15),'Podpůrná data'!$A$188:$B$232,2,FALSE)*(H15/INT(H15))),(ROUND(I15,2)*VLOOKUP(INT(P15),'Podpůrná data'!$A$188:$B$232,2,FALSE)*(P15/INT(P15)))),0)),0)</f>
        <v>0</v>
      </c>
      <c r="R15" s="199">
        <f>IF(E15="do konce roku 2023",Q15*'Podpůrná data'!$D$11,IF(E15="od roku 2024",Q15*'Podpůrná data'!$D$12,0))</f>
        <v>0</v>
      </c>
      <c r="S15" s="199">
        <f t="shared" si="3"/>
        <v>0</v>
      </c>
      <c r="U15" s="25">
        <f t="shared" si="0"/>
        <v>0</v>
      </c>
      <c r="V15" s="25">
        <f>IF($N15&gt;0,IF(ISBLANK(#REF!),1,0),0)</f>
        <v>0</v>
      </c>
      <c r="W15" s="25">
        <f t="shared" si="1"/>
        <v>0</v>
      </c>
    </row>
    <row r="16" spans="1:23" x14ac:dyDescent="0.3">
      <c r="B16" s="196" t="s">
        <v>12</v>
      </c>
      <c r="C16" s="292"/>
      <c r="D16" s="293"/>
      <c r="E16" s="249"/>
      <c r="F16" s="55"/>
      <c r="G16" s="55"/>
      <c r="H16" s="20"/>
      <c r="I16" s="21"/>
      <c r="J16" s="57"/>
      <c r="K16" s="272" t="str">
        <f>IF(ISBLANK(J16),"",IF(E16="do konce roku 2023",VLOOKUP(J16,'Podpůrná data'!$A$17:$B$184,2,FALSE),IF(E16="od roku 2024",VLOOKUP(J16,'Podpůrná data'!$E$17:$F$184,2,FALSE),"")))</f>
        <v/>
      </c>
      <c r="L16" s="273">
        <f>IFERROR(ROUND(IF(ISBLANK(I16),0,IF(E16="do konce roku 2023",INT((K16*'Podpůrná data'!$B$11)+'Podpůrná data'!$C$11),IF(E16="od roku 2024",INT((K16*'Podpůrná data'!$B$12)+'Podpůrná data'!$C$12),0))),2),0)</f>
        <v>0</v>
      </c>
      <c r="M16" s="274">
        <f>IFERROR(INT(ROUND(I16,2)*(VLOOKUP(INT(H16),'Podpůrná data'!$A$188:$C$232,2,FALSE))*(H16/(INT(H16)))),0)</f>
        <v>0</v>
      </c>
      <c r="N16" s="199">
        <f t="shared" si="2"/>
        <v>0</v>
      </c>
      <c r="O16" s="49"/>
      <c r="P16" s="20"/>
      <c r="Q16" s="206">
        <f>IFERROR(INT(IF(O16="Ano",IF(P16&gt;H16,(ROUND(I16,2)*VLOOKUP(INT(H16),'Podpůrná data'!$A$188:$B$232,2,FALSE)*(H16/INT(H16))),(ROUND(I16,2)*VLOOKUP(INT(P16),'Podpůrná data'!$A$188:$B$232,2,FALSE)*(P16/INT(P16)))),0)),0)</f>
        <v>0</v>
      </c>
      <c r="R16" s="199">
        <f>IF(E16="do konce roku 2023",Q16*'Podpůrná data'!$D$11,IF(E16="od roku 2024",Q16*'Podpůrná data'!$D$12,0))</f>
        <v>0</v>
      </c>
      <c r="S16" s="199">
        <f t="shared" si="3"/>
        <v>0</v>
      </c>
      <c r="U16" s="25">
        <f t="shared" si="0"/>
        <v>0</v>
      </c>
      <c r="V16" s="25">
        <f>IF($N16&gt;0,IF(ISBLANK(#REF!),1,0),0)</f>
        <v>0</v>
      </c>
      <c r="W16" s="25">
        <f t="shared" si="1"/>
        <v>0</v>
      </c>
    </row>
    <row r="17" spans="2:23" x14ac:dyDescent="0.3">
      <c r="B17" s="196" t="s">
        <v>13</v>
      </c>
      <c r="C17" s="292"/>
      <c r="D17" s="293"/>
      <c r="E17" s="249"/>
      <c r="F17" s="55"/>
      <c r="G17" s="55"/>
      <c r="H17" s="20"/>
      <c r="I17" s="21"/>
      <c r="J17" s="57"/>
      <c r="K17" s="272" t="str">
        <f>IF(ISBLANK(J17),"",IF(E17="do konce roku 2023",VLOOKUP(J17,'Podpůrná data'!$A$17:$B$184,2,FALSE),IF(E17="od roku 2024",VLOOKUP(J17,'Podpůrná data'!$E$17:$F$184,2,FALSE),"")))</f>
        <v/>
      </c>
      <c r="L17" s="273">
        <f>IFERROR(ROUND(IF(ISBLANK(I17),0,IF(E17="do konce roku 2023",INT((K17*'Podpůrná data'!$B$11)+'Podpůrná data'!$C$11),IF(E17="od roku 2024",INT((K17*'Podpůrná data'!$B$12)+'Podpůrná data'!$C$12),0))),2),0)</f>
        <v>0</v>
      </c>
      <c r="M17" s="274">
        <f>IFERROR(INT(ROUND(I17,2)*(VLOOKUP(INT(H17),'Podpůrná data'!$A$188:$C$232,2,FALSE))*(H17/(INT(H17)))),0)</f>
        <v>0</v>
      </c>
      <c r="N17" s="199">
        <f t="shared" si="2"/>
        <v>0</v>
      </c>
      <c r="O17" s="49"/>
      <c r="P17" s="20"/>
      <c r="Q17" s="206">
        <f>IFERROR(INT(IF(O17="Ano",IF(P17&gt;H17,(ROUND(I17,2)*VLOOKUP(INT(H17),'Podpůrná data'!$A$188:$B$232,2,FALSE)*(H17/INT(H17))),(ROUND(I17,2)*VLOOKUP(INT(P17),'Podpůrná data'!$A$188:$B$232,2,FALSE)*(P17/INT(P17)))),0)),0)</f>
        <v>0</v>
      </c>
      <c r="R17" s="199">
        <f>IF(E17="do konce roku 2023",Q17*'Podpůrná data'!$D$11,IF(E17="od roku 2024",Q17*'Podpůrná data'!$D$12,0))</f>
        <v>0</v>
      </c>
      <c r="S17" s="199">
        <f t="shared" si="3"/>
        <v>0</v>
      </c>
      <c r="U17" s="25">
        <f t="shared" si="0"/>
        <v>0</v>
      </c>
      <c r="V17" s="25">
        <f>IF($N17&gt;0,IF(ISBLANK(#REF!),1,0),0)</f>
        <v>0</v>
      </c>
      <c r="W17" s="25">
        <f t="shared" si="1"/>
        <v>0</v>
      </c>
    </row>
    <row r="18" spans="2:23" x14ac:dyDescent="0.3">
      <c r="B18" s="196" t="s">
        <v>14</v>
      </c>
      <c r="C18" s="292"/>
      <c r="D18" s="293"/>
      <c r="E18" s="249"/>
      <c r="F18" s="55"/>
      <c r="G18" s="55"/>
      <c r="H18" s="20"/>
      <c r="I18" s="21"/>
      <c r="J18" s="57"/>
      <c r="K18" s="272" t="str">
        <f>IF(ISBLANK(J18),"",IF(E18="do konce roku 2023",VLOOKUP(J18,'Podpůrná data'!$A$17:$B$184,2,FALSE),IF(E18="od roku 2024",VLOOKUP(J18,'Podpůrná data'!$E$17:$F$184,2,FALSE),"")))</f>
        <v/>
      </c>
      <c r="L18" s="273">
        <f>IFERROR(ROUND(IF(ISBLANK(I18),0,IF(E18="do konce roku 2023",INT((K18*'Podpůrná data'!$B$11)+'Podpůrná data'!$C$11),IF(E18="od roku 2024",INT((K18*'Podpůrná data'!$B$12)+'Podpůrná data'!$C$12),0))),2),0)</f>
        <v>0</v>
      </c>
      <c r="M18" s="274">
        <f>IFERROR(INT(ROUND(I18,2)*(VLOOKUP(INT(H18),'Podpůrná data'!$A$188:$C$232,2,FALSE))*(H18/(INT(H18)))),0)</f>
        <v>0</v>
      </c>
      <c r="N18" s="199">
        <f t="shared" si="2"/>
        <v>0</v>
      </c>
      <c r="O18" s="49"/>
      <c r="P18" s="20"/>
      <c r="Q18" s="206">
        <f>IFERROR(INT(IF(O18="Ano",IF(P18&gt;H18,(ROUND(I18,2)*VLOOKUP(INT(H18),'Podpůrná data'!$A$188:$B$232,2,FALSE)*(H18/INT(H18))),(ROUND(I18,2)*VLOOKUP(INT(P18),'Podpůrná data'!$A$188:$B$232,2,FALSE)*(P18/INT(P18)))),0)),0)</f>
        <v>0</v>
      </c>
      <c r="R18" s="199">
        <f>IF(E18="do konce roku 2023",Q18*'Podpůrná data'!$D$11,IF(E18="od roku 2024",Q18*'Podpůrná data'!$D$12,0))</f>
        <v>0</v>
      </c>
      <c r="S18" s="199">
        <f t="shared" si="3"/>
        <v>0</v>
      </c>
      <c r="U18" s="25">
        <f t="shared" si="0"/>
        <v>0</v>
      </c>
      <c r="V18" s="25">
        <f>IF($N18&gt;0,IF(ISBLANK(#REF!),1,0),0)</f>
        <v>0</v>
      </c>
      <c r="W18" s="25">
        <f t="shared" si="1"/>
        <v>0</v>
      </c>
    </row>
    <row r="19" spans="2:23" x14ac:dyDescent="0.3">
      <c r="B19" s="196" t="s">
        <v>15</v>
      </c>
      <c r="C19" s="292"/>
      <c r="D19" s="293"/>
      <c r="E19" s="249"/>
      <c r="F19" s="55"/>
      <c r="G19" s="55"/>
      <c r="H19" s="20"/>
      <c r="I19" s="21"/>
      <c r="J19" s="57"/>
      <c r="K19" s="272" t="str">
        <f>IF(ISBLANK(J19),"",IF(E19="do konce roku 2023",VLOOKUP(J19,'Podpůrná data'!$A$17:$B$184,2,FALSE),IF(E19="od roku 2024",VLOOKUP(J19,'Podpůrná data'!$E$17:$F$184,2,FALSE),"")))</f>
        <v/>
      </c>
      <c r="L19" s="273">
        <f>IFERROR(ROUND(IF(ISBLANK(I19),0,IF(E19="do konce roku 2023",INT((K19*'Podpůrná data'!$B$11)+'Podpůrná data'!$C$11),IF(E19="od roku 2024",INT((K19*'Podpůrná data'!$B$12)+'Podpůrná data'!$C$12),0))),2),0)</f>
        <v>0</v>
      </c>
      <c r="M19" s="274">
        <f>IFERROR(INT(ROUND(I19,2)*(VLOOKUP(INT(H19),'Podpůrná data'!$A$188:$C$232,2,FALSE))*(H19/(INT(H19)))),0)</f>
        <v>0</v>
      </c>
      <c r="N19" s="199">
        <f t="shared" si="2"/>
        <v>0</v>
      </c>
      <c r="O19" s="49"/>
      <c r="P19" s="20"/>
      <c r="Q19" s="206">
        <f>IFERROR(INT(IF(O19="Ano",IF(P19&gt;H19,(ROUND(I19,2)*VLOOKUP(INT(H19),'Podpůrná data'!$A$188:$B$232,2,FALSE)*(H19/INT(H19))),(ROUND(I19,2)*VLOOKUP(INT(P19),'Podpůrná data'!$A$188:$B$232,2,FALSE)*(P19/INT(P19)))),0)),0)</f>
        <v>0</v>
      </c>
      <c r="R19" s="199">
        <f>IF(E19="do konce roku 2023",Q19*'Podpůrná data'!$D$11,IF(E19="od roku 2024",Q19*'Podpůrná data'!$D$12,0))</f>
        <v>0</v>
      </c>
      <c r="S19" s="199">
        <f t="shared" si="3"/>
        <v>0</v>
      </c>
      <c r="U19" s="25">
        <f t="shared" si="0"/>
        <v>0</v>
      </c>
      <c r="V19" s="25">
        <f>IF($N19&gt;0,IF(ISBLANK(#REF!),1,0),0)</f>
        <v>0</v>
      </c>
      <c r="W19" s="25">
        <f t="shared" si="1"/>
        <v>0</v>
      </c>
    </row>
    <row r="20" spans="2:23" x14ac:dyDescent="0.3">
      <c r="B20" s="196" t="s">
        <v>16</v>
      </c>
      <c r="C20" s="292"/>
      <c r="D20" s="293"/>
      <c r="E20" s="249"/>
      <c r="F20" s="55"/>
      <c r="G20" s="55"/>
      <c r="H20" s="20"/>
      <c r="I20" s="21"/>
      <c r="J20" s="57"/>
      <c r="K20" s="272" t="str">
        <f>IF(ISBLANK(J20),"",IF(E20="do konce roku 2023",VLOOKUP(J20,'Podpůrná data'!$A$17:$B$184,2,FALSE),IF(E20="od roku 2024",VLOOKUP(J20,'Podpůrná data'!$E$17:$F$184,2,FALSE),"")))</f>
        <v/>
      </c>
      <c r="L20" s="273">
        <f>IFERROR(ROUND(IF(ISBLANK(I20),0,IF(E20="do konce roku 2023",INT((K20*'Podpůrná data'!$B$11)+'Podpůrná data'!$C$11),IF(E20="od roku 2024",INT((K20*'Podpůrná data'!$B$12)+'Podpůrná data'!$C$12),0))),2),0)</f>
        <v>0</v>
      </c>
      <c r="M20" s="274">
        <f>IFERROR(INT(ROUND(I20,2)*(VLOOKUP(INT(H20),'Podpůrná data'!$A$188:$C$232,2,FALSE))*(H20/(INT(H20)))),0)</f>
        <v>0</v>
      </c>
      <c r="N20" s="199">
        <f t="shared" si="2"/>
        <v>0</v>
      </c>
      <c r="O20" s="49"/>
      <c r="P20" s="20"/>
      <c r="Q20" s="206">
        <f>IFERROR(INT(IF(O20="Ano",IF(P20&gt;H20,(ROUND(I20,2)*VLOOKUP(INT(H20),'Podpůrná data'!$A$188:$B$232,2,FALSE)*(H20/INT(H20))),(ROUND(I20,2)*VLOOKUP(INT(P20),'Podpůrná data'!$A$188:$B$232,2,FALSE)*(P20/INT(P20)))),0)),0)</f>
        <v>0</v>
      </c>
      <c r="R20" s="199">
        <f>IF(E20="do konce roku 2023",Q20*'Podpůrná data'!$D$11,IF(E20="od roku 2024",Q20*'Podpůrná data'!$D$12,0))</f>
        <v>0</v>
      </c>
      <c r="S20" s="199">
        <f t="shared" si="3"/>
        <v>0</v>
      </c>
      <c r="U20" s="25">
        <f t="shared" si="0"/>
        <v>0</v>
      </c>
      <c r="V20" s="25">
        <f>IF($N20&gt;0,IF(ISBLANK(#REF!),1,0),0)</f>
        <v>0</v>
      </c>
      <c r="W20" s="25">
        <f t="shared" si="1"/>
        <v>0</v>
      </c>
    </row>
    <row r="21" spans="2:23" x14ac:dyDescent="0.3">
      <c r="B21" s="196" t="s">
        <v>17</v>
      </c>
      <c r="C21" s="292"/>
      <c r="D21" s="293"/>
      <c r="E21" s="249"/>
      <c r="F21" s="55"/>
      <c r="G21" s="55"/>
      <c r="H21" s="20"/>
      <c r="I21" s="21"/>
      <c r="J21" s="57"/>
      <c r="K21" s="272" t="str">
        <f>IF(ISBLANK(J21),"",IF(E21="do konce roku 2023",VLOOKUP(J21,'Podpůrná data'!$A$17:$B$184,2,FALSE),IF(E21="od roku 2024",VLOOKUP(J21,'Podpůrná data'!$E$17:$F$184,2,FALSE),"")))</f>
        <v/>
      </c>
      <c r="L21" s="273">
        <f>IFERROR(ROUND(IF(ISBLANK(I21),0,IF(E21="do konce roku 2023",INT((K21*'Podpůrná data'!$B$11)+'Podpůrná data'!$C$11),IF(E21="od roku 2024",INT((K21*'Podpůrná data'!$B$12)+'Podpůrná data'!$C$12),0))),2),0)</f>
        <v>0</v>
      </c>
      <c r="M21" s="274">
        <f>IFERROR(INT(ROUND(I21,2)*(VLOOKUP(INT(H21),'Podpůrná data'!$A$188:$C$232,2,FALSE))*(H21/(INT(H21)))),0)</f>
        <v>0</v>
      </c>
      <c r="N21" s="199">
        <f t="shared" si="2"/>
        <v>0</v>
      </c>
      <c r="O21" s="49"/>
      <c r="P21" s="20"/>
      <c r="Q21" s="206">
        <f>IFERROR(INT(IF(O21="Ano",IF(P21&gt;H21,(ROUND(I21,2)*VLOOKUP(INT(H21),'Podpůrná data'!$A$188:$B$232,2,FALSE)*(H21/INT(H21))),(ROUND(I21,2)*VLOOKUP(INT(P21),'Podpůrná data'!$A$188:$B$232,2,FALSE)*(P21/INT(P21)))),0)),0)</f>
        <v>0</v>
      </c>
      <c r="R21" s="199">
        <f>IF(E21="do konce roku 2023",Q21*'Podpůrná data'!$D$11,IF(E21="od roku 2024",Q21*'Podpůrná data'!$D$12,0))</f>
        <v>0</v>
      </c>
      <c r="S21" s="199">
        <f t="shared" si="3"/>
        <v>0</v>
      </c>
      <c r="U21" s="25">
        <f t="shared" si="0"/>
        <v>0</v>
      </c>
      <c r="V21" s="25">
        <f>IF($N21&gt;0,IF(ISBLANK(#REF!),1,0),0)</f>
        <v>0</v>
      </c>
      <c r="W21" s="25">
        <f t="shared" si="1"/>
        <v>0</v>
      </c>
    </row>
    <row r="22" spans="2:23" x14ac:dyDescent="0.3">
      <c r="B22" s="196" t="s">
        <v>18</v>
      </c>
      <c r="C22" s="292"/>
      <c r="D22" s="293"/>
      <c r="E22" s="249"/>
      <c r="F22" s="55"/>
      <c r="G22" s="55"/>
      <c r="H22" s="20"/>
      <c r="I22" s="21"/>
      <c r="J22" s="57"/>
      <c r="K22" s="272" t="str">
        <f>IF(ISBLANK(J22),"",IF(E22="do konce roku 2023",VLOOKUP(J22,'Podpůrná data'!$A$17:$B$184,2,FALSE),IF(E22="od roku 2024",VLOOKUP(J22,'Podpůrná data'!$E$17:$F$184,2,FALSE),"")))</f>
        <v/>
      </c>
      <c r="L22" s="273">
        <f>IFERROR(ROUND(IF(ISBLANK(I22),0,IF(E22="do konce roku 2023",INT((K22*'Podpůrná data'!$B$11)+'Podpůrná data'!$C$11),IF(E22="od roku 2024",INT((K22*'Podpůrná data'!$B$12)+'Podpůrná data'!$C$12),0))),2),0)</f>
        <v>0</v>
      </c>
      <c r="M22" s="274">
        <f>IFERROR(INT(ROUND(I22,2)*(VLOOKUP(INT(H22),'Podpůrná data'!$A$188:$C$232,2,FALSE))*(H22/(INT(H22)))),0)</f>
        <v>0</v>
      </c>
      <c r="N22" s="199">
        <f t="shared" si="2"/>
        <v>0</v>
      </c>
      <c r="O22" s="49"/>
      <c r="P22" s="20"/>
      <c r="Q22" s="206">
        <f>IFERROR(INT(IF(O22="Ano",IF(P22&gt;H22,(ROUND(I22,2)*VLOOKUP(INT(H22),'Podpůrná data'!$A$188:$B$232,2,FALSE)*(H22/INT(H22))),(ROUND(I22,2)*VLOOKUP(INT(P22),'Podpůrná data'!$A$188:$B$232,2,FALSE)*(P22/INT(P22)))),0)),0)</f>
        <v>0</v>
      </c>
      <c r="R22" s="199">
        <f>IF(E22="do konce roku 2023",Q22*'Podpůrná data'!$D$11,IF(E22="od roku 2024",Q22*'Podpůrná data'!$D$12,0))</f>
        <v>0</v>
      </c>
      <c r="S22" s="199">
        <f t="shared" si="3"/>
        <v>0</v>
      </c>
      <c r="U22" s="25">
        <f t="shared" si="0"/>
        <v>0</v>
      </c>
      <c r="V22" s="25">
        <f>IF($N22&gt;0,IF(ISBLANK(#REF!),1,0),0)</f>
        <v>0</v>
      </c>
      <c r="W22" s="25">
        <f t="shared" si="1"/>
        <v>0</v>
      </c>
    </row>
    <row r="23" spans="2:23" x14ac:dyDescent="0.3">
      <c r="B23" s="196" t="s">
        <v>19</v>
      </c>
      <c r="C23" s="292"/>
      <c r="D23" s="293"/>
      <c r="E23" s="249"/>
      <c r="F23" s="55"/>
      <c r="G23" s="55"/>
      <c r="H23" s="20"/>
      <c r="I23" s="21"/>
      <c r="J23" s="57"/>
      <c r="K23" s="272" t="str">
        <f>IF(ISBLANK(J23),"",IF(E23="do konce roku 2023",VLOOKUP(J23,'Podpůrná data'!$A$17:$B$184,2,FALSE),IF(E23="od roku 2024",VLOOKUP(J23,'Podpůrná data'!$E$17:$F$184,2,FALSE),"")))</f>
        <v/>
      </c>
      <c r="L23" s="273">
        <f>IFERROR(ROUND(IF(ISBLANK(I23),0,IF(E23="do konce roku 2023",INT((K23*'Podpůrná data'!$B$11)+'Podpůrná data'!$C$11),IF(E23="od roku 2024",INT((K23*'Podpůrná data'!$B$12)+'Podpůrná data'!$C$12),0))),2),0)</f>
        <v>0</v>
      </c>
      <c r="M23" s="274">
        <f>IFERROR(INT(ROUND(I23,2)*(VLOOKUP(INT(H23),'Podpůrná data'!$A$188:$C$232,2,FALSE))*(H23/(INT(H23)))),0)</f>
        <v>0</v>
      </c>
      <c r="N23" s="199">
        <f t="shared" si="2"/>
        <v>0</v>
      </c>
      <c r="O23" s="49"/>
      <c r="P23" s="20"/>
      <c r="Q23" s="206">
        <f>IFERROR(INT(IF(O23="Ano",IF(P23&gt;H23,(ROUND(I23,2)*VLOOKUP(INT(H23),'Podpůrná data'!$A$188:$B$232,2,FALSE)*(H23/INT(H23))),(ROUND(I23,2)*VLOOKUP(INT(P23),'Podpůrná data'!$A$188:$B$232,2,FALSE)*(P23/INT(P23)))),0)),0)</f>
        <v>0</v>
      </c>
      <c r="R23" s="199">
        <f>IF(E23="do konce roku 2023",Q23*'Podpůrná data'!$D$11,IF(E23="od roku 2024",Q23*'Podpůrná data'!$D$12,0))</f>
        <v>0</v>
      </c>
      <c r="S23" s="199">
        <f t="shared" si="3"/>
        <v>0</v>
      </c>
      <c r="U23" s="25">
        <f t="shared" si="0"/>
        <v>0</v>
      </c>
      <c r="V23" s="25">
        <f>IF($N23&gt;0,IF(ISBLANK(#REF!),1,0),0)</f>
        <v>0</v>
      </c>
      <c r="W23" s="25">
        <f t="shared" si="1"/>
        <v>0</v>
      </c>
    </row>
    <row r="24" spans="2:23" x14ac:dyDescent="0.3">
      <c r="B24" s="196" t="s">
        <v>20</v>
      </c>
      <c r="C24" s="292"/>
      <c r="D24" s="293"/>
      <c r="E24" s="249"/>
      <c r="F24" s="55"/>
      <c r="G24" s="55"/>
      <c r="H24" s="20"/>
      <c r="I24" s="21"/>
      <c r="J24" s="57"/>
      <c r="K24" s="272" t="str">
        <f>IF(ISBLANK(J24),"",IF(E24="do konce roku 2023",VLOOKUP(J24,'Podpůrná data'!$A$17:$B$184,2,FALSE),IF(E24="od roku 2024",VLOOKUP(J24,'Podpůrná data'!$E$17:$F$184,2,FALSE),"")))</f>
        <v/>
      </c>
      <c r="L24" s="273">
        <f>IFERROR(ROUND(IF(ISBLANK(I24),0,IF(E24="do konce roku 2023",INT((K24*'Podpůrná data'!$B$11)+'Podpůrná data'!$C$11),IF(E24="od roku 2024",INT((K24*'Podpůrná data'!$B$12)+'Podpůrná data'!$C$12),0))),2),0)</f>
        <v>0</v>
      </c>
      <c r="M24" s="274">
        <f>IFERROR(INT(ROUND(I24,2)*(VLOOKUP(INT(H24),'Podpůrná data'!$A$188:$C$232,2,FALSE))*(H24/(INT(H24)))),0)</f>
        <v>0</v>
      </c>
      <c r="N24" s="199">
        <f t="shared" si="2"/>
        <v>0</v>
      </c>
      <c r="O24" s="49"/>
      <c r="P24" s="20"/>
      <c r="Q24" s="206">
        <f>IFERROR(INT(IF(O24="Ano",IF(P24&gt;H24,(ROUND(I24,2)*VLOOKUP(INT(H24),'Podpůrná data'!$A$188:$B$232,2,FALSE)*(H24/INT(H24))),(ROUND(I24,2)*VLOOKUP(INT(P24),'Podpůrná data'!$A$188:$B$232,2,FALSE)*(P24/INT(P24)))),0)),0)</f>
        <v>0</v>
      </c>
      <c r="R24" s="199">
        <f>IF(E24="do konce roku 2023",Q24*'Podpůrná data'!$D$11,IF(E24="od roku 2024",Q24*'Podpůrná data'!$D$12,0))</f>
        <v>0</v>
      </c>
      <c r="S24" s="199">
        <f t="shared" si="3"/>
        <v>0</v>
      </c>
      <c r="U24" s="25">
        <f t="shared" si="0"/>
        <v>0</v>
      </c>
      <c r="V24" s="25">
        <f>IF($N24&gt;0,IF(ISBLANK(#REF!),1,0),0)</f>
        <v>0</v>
      </c>
      <c r="W24" s="25">
        <f t="shared" si="1"/>
        <v>0</v>
      </c>
    </row>
    <row r="25" spans="2:23" x14ac:dyDescent="0.3">
      <c r="B25" s="196" t="s">
        <v>21</v>
      </c>
      <c r="C25" s="292"/>
      <c r="D25" s="293"/>
      <c r="E25" s="249"/>
      <c r="F25" s="55"/>
      <c r="G25" s="55"/>
      <c r="H25" s="20"/>
      <c r="I25" s="21"/>
      <c r="J25" s="57"/>
      <c r="K25" s="272" t="str">
        <f>IF(ISBLANK(J25),"",IF(E25="do konce roku 2023",VLOOKUP(J25,'Podpůrná data'!$A$17:$B$184,2,FALSE),IF(E25="od roku 2024",VLOOKUP(J25,'Podpůrná data'!$E$17:$F$184,2,FALSE),"")))</f>
        <v/>
      </c>
      <c r="L25" s="273">
        <f>IFERROR(ROUND(IF(ISBLANK(I25),0,IF(E25="do konce roku 2023",INT((K25*'Podpůrná data'!$B$11)+'Podpůrná data'!$C$11),IF(E25="od roku 2024",INT((K25*'Podpůrná data'!$B$12)+'Podpůrná data'!$C$12),0))),2),0)</f>
        <v>0</v>
      </c>
      <c r="M25" s="274">
        <f>IFERROR(INT(ROUND(I25,2)*(VLOOKUP(INT(H25),'Podpůrná data'!$A$188:$C$232,2,FALSE))*(H25/(INT(H25)))),0)</f>
        <v>0</v>
      </c>
      <c r="N25" s="199">
        <f t="shared" si="2"/>
        <v>0</v>
      </c>
      <c r="O25" s="49"/>
      <c r="P25" s="20"/>
      <c r="Q25" s="206">
        <f>IFERROR(INT(IF(O25="Ano",IF(P25&gt;H25,(ROUND(I25,2)*VLOOKUP(INT(H25),'Podpůrná data'!$A$188:$B$232,2,FALSE)*(H25/INT(H25))),(ROUND(I25,2)*VLOOKUP(INT(P25),'Podpůrná data'!$A$188:$B$232,2,FALSE)*(P25/INT(P25)))),0)),0)</f>
        <v>0</v>
      </c>
      <c r="R25" s="199">
        <f>IF(E25="do konce roku 2023",Q25*'Podpůrná data'!$D$11,IF(E25="od roku 2024",Q25*'Podpůrná data'!$D$12,0))</f>
        <v>0</v>
      </c>
      <c r="S25" s="199">
        <f t="shared" si="3"/>
        <v>0</v>
      </c>
      <c r="T25" s="27">
        <f t="shared" ref="T25:T57" si="4">IF(N25&gt;0,IF(ISTEXT(C25)=TRUE,0,1),0)</f>
        <v>0</v>
      </c>
      <c r="U25" s="25">
        <f t="shared" si="0"/>
        <v>0</v>
      </c>
      <c r="V25" s="25">
        <f>IF($N25&gt;0,IF(ISBLANK(#REF!),1,0),0)</f>
        <v>0</v>
      </c>
      <c r="W25" s="25">
        <f t="shared" si="1"/>
        <v>0</v>
      </c>
    </row>
    <row r="26" spans="2:23" x14ac:dyDescent="0.3">
      <c r="B26" s="196" t="s">
        <v>22</v>
      </c>
      <c r="C26" s="292"/>
      <c r="D26" s="293"/>
      <c r="E26" s="249"/>
      <c r="F26" s="55"/>
      <c r="G26" s="55"/>
      <c r="H26" s="20"/>
      <c r="I26" s="21"/>
      <c r="J26" s="57"/>
      <c r="K26" s="272" t="str">
        <f>IF(ISBLANK(J26),"",IF(E26="do konce roku 2023",VLOOKUP(J26,'Podpůrná data'!$A$17:$B$184,2,FALSE),IF(E26="od roku 2024",VLOOKUP(J26,'Podpůrná data'!$E$17:$F$184,2,FALSE),"")))</f>
        <v/>
      </c>
      <c r="L26" s="273">
        <f>IFERROR(ROUND(IF(ISBLANK(I26),0,IF(E26="do konce roku 2023",INT((K26*'Podpůrná data'!$B$11)+'Podpůrná data'!$C$11),IF(E26="od roku 2024",INT((K26*'Podpůrná data'!$B$12)+'Podpůrná data'!$C$12),0))),2),0)</f>
        <v>0</v>
      </c>
      <c r="M26" s="274">
        <f>IFERROR(INT(ROUND(I26,2)*(VLOOKUP(INT(H26),'Podpůrná data'!$A$188:$C$232,2,FALSE))*(H26/(INT(H26)))),0)</f>
        <v>0</v>
      </c>
      <c r="N26" s="199">
        <f t="shared" si="2"/>
        <v>0</v>
      </c>
      <c r="O26" s="49"/>
      <c r="P26" s="20"/>
      <c r="Q26" s="206">
        <f>IFERROR(INT(IF(O26="Ano",IF(P26&gt;H26,(ROUND(I26,2)*VLOOKUP(INT(H26),'Podpůrná data'!$A$188:$B$232,2,FALSE)*(H26/INT(H26))),(ROUND(I26,2)*VLOOKUP(INT(P26),'Podpůrná data'!$A$188:$B$232,2,FALSE)*(P26/INT(P26)))),0)),0)</f>
        <v>0</v>
      </c>
      <c r="R26" s="199">
        <f>IF(E26="do konce roku 2023",Q26*'Podpůrná data'!$D$11,IF(E26="od roku 2024",Q26*'Podpůrná data'!$D$12,0))</f>
        <v>0</v>
      </c>
      <c r="S26" s="199">
        <f t="shared" si="3"/>
        <v>0</v>
      </c>
      <c r="T26" s="27">
        <f t="shared" si="4"/>
        <v>0</v>
      </c>
      <c r="U26" s="25">
        <f t="shared" si="0"/>
        <v>0</v>
      </c>
      <c r="V26" s="25">
        <f>IF($N26&gt;0,IF(ISBLANK(#REF!),1,0),0)</f>
        <v>0</v>
      </c>
      <c r="W26" s="25">
        <f t="shared" si="1"/>
        <v>0</v>
      </c>
    </row>
    <row r="27" spans="2:23" x14ac:dyDescent="0.3">
      <c r="B27" s="196" t="s">
        <v>23</v>
      </c>
      <c r="C27" s="292"/>
      <c r="D27" s="293"/>
      <c r="E27" s="249"/>
      <c r="F27" s="55"/>
      <c r="G27" s="55"/>
      <c r="H27" s="20"/>
      <c r="I27" s="21"/>
      <c r="J27" s="57"/>
      <c r="K27" s="272" t="str">
        <f>IF(ISBLANK(J27),"",IF(E27="do konce roku 2023",VLOOKUP(J27,'Podpůrná data'!$A$17:$B$184,2,FALSE),IF(E27="od roku 2024",VLOOKUP(J27,'Podpůrná data'!$E$17:$F$184,2,FALSE),"")))</f>
        <v/>
      </c>
      <c r="L27" s="273">
        <f>IFERROR(ROUND(IF(ISBLANK(I27),0,IF(E27="do konce roku 2023",INT((K27*'Podpůrná data'!$B$11)+'Podpůrná data'!$C$11),IF(E27="od roku 2024",INT((K27*'Podpůrná data'!$B$12)+'Podpůrná data'!$C$12),0))),2),0)</f>
        <v>0</v>
      </c>
      <c r="M27" s="274">
        <f>IFERROR(INT(ROUND(I27,2)*(VLOOKUP(INT(H27),'Podpůrná data'!$A$188:$C$232,2,FALSE))*(H27/(INT(H27)))),0)</f>
        <v>0</v>
      </c>
      <c r="N27" s="199">
        <f t="shared" si="2"/>
        <v>0</v>
      </c>
      <c r="O27" s="49"/>
      <c r="P27" s="20"/>
      <c r="Q27" s="206">
        <f>IFERROR(INT(IF(O27="Ano",IF(P27&gt;H27,(ROUND(I27,2)*VLOOKUP(INT(H27),'Podpůrná data'!$A$188:$B$232,2,FALSE)*(H27/INT(H27))),(ROUND(I27,2)*VLOOKUP(INT(P27),'Podpůrná data'!$A$188:$B$232,2,FALSE)*(P27/INT(P27)))),0)),0)</f>
        <v>0</v>
      </c>
      <c r="R27" s="199">
        <f>IF(E27="do konce roku 2023",Q27*'Podpůrná data'!$D$11,IF(E27="od roku 2024",Q27*'Podpůrná data'!$D$12,0))</f>
        <v>0</v>
      </c>
      <c r="S27" s="199">
        <f t="shared" si="3"/>
        <v>0</v>
      </c>
      <c r="T27" s="27">
        <f t="shared" si="4"/>
        <v>0</v>
      </c>
      <c r="U27" s="25">
        <f t="shared" si="0"/>
        <v>0</v>
      </c>
      <c r="V27" s="25">
        <f>IF($N27&gt;0,IF(ISBLANK(#REF!),1,0),0)</f>
        <v>0</v>
      </c>
      <c r="W27" s="25">
        <f t="shared" si="1"/>
        <v>0</v>
      </c>
    </row>
    <row r="28" spans="2:23" x14ac:dyDescent="0.3">
      <c r="B28" s="196" t="s">
        <v>24</v>
      </c>
      <c r="C28" s="292"/>
      <c r="D28" s="293"/>
      <c r="E28" s="249"/>
      <c r="F28" s="55"/>
      <c r="G28" s="55"/>
      <c r="H28" s="20"/>
      <c r="I28" s="21"/>
      <c r="J28" s="57"/>
      <c r="K28" s="272" t="str">
        <f>IF(ISBLANK(J28),"",IF(E28="do konce roku 2023",VLOOKUP(J28,'Podpůrná data'!$A$17:$B$184,2,FALSE),IF(E28="od roku 2024",VLOOKUP(J28,'Podpůrná data'!$E$17:$F$184,2,FALSE),"")))</f>
        <v/>
      </c>
      <c r="L28" s="273">
        <f>IFERROR(ROUND(IF(ISBLANK(I28),0,IF(E28="do konce roku 2023",INT((K28*'Podpůrná data'!$B$11)+'Podpůrná data'!$C$11),IF(E28="od roku 2024",INT((K28*'Podpůrná data'!$B$12)+'Podpůrná data'!$C$12),0))),2),0)</f>
        <v>0</v>
      </c>
      <c r="M28" s="274">
        <f>IFERROR(INT(ROUND(I28,2)*(VLOOKUP(INT(H28),'Podpůrná data'!$A$188:$C$232,2,FALSE))*(H28/(INT(H28)))),0)</f>
        <v>0</v>
      </c>
      <c r="N28" s="199">
        <f t="shared" si="2"/>
        <v>0</v>
      </c>
      <c r="O28" s="49"/>
      <c r="P28" s="20"/>
      <c r="Q28" s="206">
        <f>IFERROR(INT(IF(O28="Ano",IF(P28&gt;H28,(ROUND(I28,2)*VLOOKUP(INT(H28),'Podpůrná data'!$A$188:$B$232,2,FALSE)*(H28/INT(H28))),(ROUND(I28,2)*VLOOKUP(INT(P28),'Podpůrná data'!$A$188:$B$232,2,FALSE)*(P28/INT(P28)))),0)),0)</f>
        <v>0</v>
      </c>
      <c r="R28" s="199">
        <f>IF(E28="do konce roku 2023",Q28*'Podpůrná data'!$D$11,IF(E28="od roku 2024",Q28*'Podpůrná data'!$D$12,0))</f>
        <v>0</v>
      </c>
      <c r="S28" s="199">
        <f t="shared" si="3"/>
        <v>0</v>
      </c>
      <c r="T28" s="27">
        <f t="shared" si="4"/>
        <v>0</v>
      </c>
      <c r="U28" s="25">
        <f t="shared" si="0"/>
        <v>0</v>
      </c>
      <c r="V28" s="25">
        <f>IF($N28&gt;0,IF(ISBLANK(#REF!),1,0),0)</f>
        <v>0</v>
      </c>
      <c r="W28" s="25">
        <f t="shared" si="1"/>
        <v>0</v>
      </c>
    </row>
    <row r="29" spans="2:23" x14ac:dyDescent="0.3">
      <c r="B29" s="196" t="s">
        <v>25</v>
      </c>
      <c r="C29" s="292"/>
      <c r="D29" s="293"/>
      <c r="E29" s="249"/>
      <c r="F29" s="55"/>
      <c r="G29" s="55"/>
      <c r="H29" s="20"/>
      <c r="I29" s="21"/>
      <c r="J29" s="57"/>
      <c r="K29" s="272" t="str">
        <f>IF(ISBLANK(J29),"",IF(E29="do konce roku 2023",VLOOKUP(J29,'Podpůrná data'!$A$17:$B$184,2,FALSE),IF(E29="od roku 2024",VLOOKUP(J29,'Podpůrná data'!$E$17:$F$184,2,FALSE),"")))</f>
        <v/>
      </c>
      <c r="L29" s="273">
        <f>IFERROR(ROUND(IF(ISBLANK(I29),0,IF(E29="do konce roku 2023",INT((K29*'Podpůrná data'!$B$11)+'Podpůrná data'!$C$11),IF(E29="od roku 2024",INT((K29*'Podpůrná data'!$B$12)+'Podpůrná data'!$C$12),0))),2),0)</f>
        <v>0</v>
      </c>
      <c r="M29" s="274">
        <f>IFERROR(INT(ROUND(I29,2)*(VLOOKUP(INT(H29),'Podpůrná data'!$A$188:$C$232,2,FALSE))*(H29/(INT(H29)))),0)</f>
        <v>0</v>
      </c>
      <c r="N29" s="199">
        <f t="shared" si="2"/>
        <v>0</v>
      </c>
      <c r="O29" s="49"/>
      <c r="P29" s="20"/>
      <c r="Q29" s="206">
        <f>IFERROR(INT(IF(O29="Ano",IF(P29&gt;H29,(ROUND(I29,2)*VLOOKUP(INT(H29),'Podpůrná data'!$A$188:$B$232,2,FALSE)*(H29/INT(H29))),(ROUND(I29,2)*VLOOKUP(INT(P29),'Podpůrná data'!$A$188:$B$232,2,FALSE)*(P29/INT(P29)))),0)),0)</f>
        <v>0</v>
      </c>
      <c r="R29" s="199">
        <f>IF(E29="do konce roku 2023",Q29*'Podpůrná data'!$D$11,IF(E29="od roku 2024",Q29*'Podpůrná data'!$D$12,0))</f>
        <v>0</v>
      </c>
      <c r="S29" s="199">
        <f t="shared" si="3"/>
        <v>0</v>
      </c>
      <c r="T29" s="27">
        <f t="shared" si="4"/>
        <v>0</v>
      </c>
      <c r="U29" s="25">
        <f t="shared" si="0"/>
        <v>0</v>
      </c>
      <c r="V29" s="25">
        <f>IF($N29&gt;0,IF(ISBLANK(#REF!),1,0),0)</f>
        <v>0</v>
      </c>
      <c r="W29" s="25">
        <f t="shared" si="1"/>
        <v>0</v>
      </c>
    </row>
    <row r="30" spans="2:23" x14ac:dyDescent="0.3">
      <c r="B30" s="196" t="s">
        <v>26</v>
      </c>
      <c r="C30" s="292"/>
      <c r="D30" s="293"/>
      <c r="E30" s="249"/>
      <c r="F30" s="55"/>
      <c r="G30" s="55"/>
      <c r="H30" s="20"/>
      <c r="I30" s="21"/>
      <c r="J30" s="57"/>
      <c r="K30" s="272" t="str">
        <f>IF(ISBLANK(J30),"",IF(E30="do konce roku 2023",VLOOKUP(J30,'Podpůrná data'!$A$17:$B$184,2,FALSE),IF(E30="od roku 2024",VLOOKUP(J30,'Podpůrná data'!$E$17:$F$184,2,FALSE),"")))</f>
        <v/>
      </c>
      <c r="L30" s="273">
        <f>IFERROR(ROUND(IF(ISBLANK(I30),0,IF(E30="do konce roku 2023",INT((K30*'Podpůrná data'!$B$11)+'Podpůrná data'!$C$11),IF(E30="od roku 2024",INT((K30*'Podpůrná data'!$B$12)+'Podpůrná data'!$C$12),0))),2),0)</f>
        <v>0</v>
      </c>
      <c r="M30" s="274">
        <f>IFERROR(INT(ROUND(I30,2)*(VLOOKUP(INT(H30),'Podpůrná data'!$A$188:$C$232,2,FALSE))*(H30/(INT(H30)))),0)</f>
        <v>0</v>
      </c>
      <c r="N30" s="199">
        <f t="shared" si="2"/>
        <v>0</v>
      </c>
      <c r="O30" s="49"/>
      <c r="P30" s="20"/>
      <c r="Q30" s="206">
        <f>IFERROR(INT(IF(O30="Ano",IF(P30&gt;H30,(ROUND(I30,2)*VLOOKUP(INT(H30),'Podpůrná data'!$A$188:$B$232,2,FALSE)*(H30/INT(H30))),(ROUND(I30,2)*VLOOKUP(INT(P30),'Podpůrná data'!$A$188:$B$232,2,FALSE)*(P30/INT(P30)))),0)),0)</f>
        <v>0</v>
      </c>
      <c r="R30" s="199">
        <f>IF(E30="do konce roku 2023",Q30*'Podpůrná data'!$D$11,IF(E30="od roku 2024",Q30*'Podpůrná data'!$D$12,0))</f>
        <v>0</v>
      </c>
      <c r="S30" s="199">
        <f t="shared" si="3"/>
        <v>0</v>
      </c>
      <c r="T30" s="27">
        <f t="shared" si="4"/>
        <v>0</v>
      </c>
      <c r="U30" s="25">
        <f t="shared" si="0"/>
        <v>0</v>
      </c>
      <c r="V30" s="25">
        <f>IF($N30&gt;0,IF(ISBLANK(#REF!),1,0),0)</f>
        <v>0</v>
      </c>
      <c r="W30" s="25">
        <f t="shared" si="1"/>
        <v>0</v>
      </c>
    </row>
    <row r="31" spans="2:23" x14ac:dyDescent="0.3">
      <c r="B31" s="196" t="s">
        <v>27</v>
      </c>
      <c r="C31" s="292"/>
      <c r="D31" s="293"/>
      <c r="E31" s="249"/>
      <c r="F31" s="55"/>
      <c r="G31" s="55"/>
      <c r="H31" s="20"/>
      <c r="I31" s="21"/>
      <c r="J31" s="57"/>
      <c r="K31" s="272" t="str">
        <f>IF(ISBLANK(J31),"",IF(E31="do konce roku 2023",VLOOKUP(J31,'Podpůrná data'!$A$17:$B$184,2,FALSE),IF(E31="od roku 2024",VLOOKUP(J31,'Podpůrná data'!$E$17:$F$184,2,FALSE),"")))</f>
        <v/>
      </c>
      <c r="L31" s="273">
        <f>IFERROR(ROUND(IF(ISBLANK(I31),0,IF(E31="do konce roku 2023",INT((K31*'Podpůrná data'!$B$11)+'Podpůrná data'!$C$11),IF(E31="od roku 2024",INT((K31*'Podpůrná data'!$B$12)+'Podpůrná data'!$C$12),0))),2),0)</f>
        <v>0</v>
      </c>
      <c r="M31" s="274">
        <f>IFERROR(INT(ROUND(I31,2)*(VLOOKUP(INT(H31),'Podpůrná data'!$A$188:$C$232,2,FALSE))*(H31/(INT(H31)))),0)</f>
        <v>0</v>
      </c>
      <c r="N31" s="199">
        <f t="shared" si="2"/>
        <v>0</v>
      </c>
      <c r="O31" s="49"/>
      <c r="P31" s="20"/>
      <c r="Q31" s="206">
        <f>IFERROR(INT(IF(O31="Ano",IF(P31&gt;H31,(ROUND(I31,2)*VLOOKUP(INT(H31),'Podpůrná data'!$A$188:$B$232,2,FALSE)*(H31/INT(H31))),(ROUND(I31,2)*VLOOKUP(INT(P31),'Podpůrná data'!$A$188:$B$232,2,FALSE)*(P31/INT(P31)))),0)),0)</f>
        <v>0</v>
      </c>
      <c r="R31" s="199">
        <f>IF(E31="do konce roku 2023",Q31*'Podpůrná data'!$D$11,IF(E31="od roku 2024",Q31*'Podpůrná data'!$D$12,0))</f>
        <v>0</v>
      </c>
      <c r="S31" s="199">
        <f t="shared" si="3"/>
        <v>0</v>
      </c>
      <c r="T31" s="27">
        <f t="shared" si="4"/>
        <v>0</v>
      </c>
      <c r="U31" s="25">
        <f t="shared" si="0"/>
        <v>0</v>
      </c>
      <c r="V31" s="25">
        <f>IF($N31&gt;0,IF(ISBLANK(#REF!),1,0),0)</f>
        <v>0</v>
      </c>
      <c r="W31" s="25">
        <f t="shared" si="1"/>
        <v>0</v>
      </c>
    </row>
    <row r="32" spans="2:23" x14ac:dyDescent="0.3">
      <c r="B32" s="196" t="s">
        <v>28</v>
      </c>
      <c r="C32" s="292"/>
      <c r="D32" s="293"/>
      <c r="E32" s="249"/>
      <c r="F32" s="55"/>
      <c r="G32" s="55"/>
      <c r="H32" s="20"/>
      <c r="I32" s="21"/>
      <c r="J32" s="57"/>
      <c r="K32" s="272" t="str">
        <f>IF(ISBLANK(J32),"",IF(E32="do konce roku 2023",VLOOKUP(J32,'Podpůrná data'!$A$17:$B$184,2,FALSE),IF(E32="od roku 2024",VLOOKUP(J32,'Podpůrná data'!$E$17:$F$184,2,FALSE),"")))</f>
        <v/>
      </c>
      <c r="L32" s="273">
        <f>IFERROR(ROUND(IF(ISBLANK(I32),0,IF(E32="do konce roku 2023",INT((K32*'Podpůrná data'!$B$11)+'Podpůrná data'!$C$11),IF(E32="od roku 2024",INT((K32*'Podpůrná data'!$B$12)+'Podpůrná data'!$C$12),0))),2),0)</f>
        <v>0</v>
      </c>
      <c r="M32" s="274">
        <f>IFERROR(INT(ROUND(I32,2)*(VLOOKUP(INT(H32),'Podpůrná data'!$A$188:$C$232,2,FALSE))*(H32/(INT(H32)))),0)</f>
        <v>0</v>
      </c>
      <c r="N32" s="199">
        <f t="shared" si="2"/>
        <v>0</v>
      </c>
      <c r="O32" s="49"/>
      <c r="P32" s="20"/>
      <c r="Q32" s="206">
        <f>IFERROR(INT(IF(O32="Ano",IF(P32&gt;H32,(ROUND(I32,2)*VLOOKUP(INT(H32),'Podpůrná data'!$A$188:$B$232,2,FALSE)*(H32/INT(H32))),(ROUND(I32,2)*VLOOKUP(INT(P32),'Podpůrná data'!$A$188:$B$232,2,FALSE)*(P32/INT(P32)))),0)),0)</f>
        <v>0</v>
      </c>
      <c r="R32" s="199">
        <f>IF(E32="do konce roku 2023",Q32*'Podpůrná data'!$D$11,IF(E32="od roku 2024",Q32*'Podpůrná data'!$D$12,0))</f>
        <v>0</v>
      </c>
      <c r="S32" s="199">
        <f t="shared" si="3"/>
        <v>0</v>
      </c>
      <c r="T32" s="27">
        <f t="shared" si="4"/>
        <v>0</v>
      </c>
      <c r="U32" s="25">
        <f t="shared" si="0"/>
        <v>0</v>
      </c>
      <c r="V32" s="25">
        <f>IF($N32&gt;0,IF(ISBLANK(#REF!),1,0),0)</f>
        <v>0</v>
      </c>
      <c r="W32" s="25">
        <f t="shared" si="1"/>
        <v>0</v>
      </c>
    </row>
    <row r="33" spans="2:23" x14ac:dyDescent="0.3">
      <c r="B33" s="196" t="s">
        <v>29</v>
      </c>
      <c r="C33" s="292"/>
      <c r="D33" s="293"/>
      <c r="E33" s="249"/>
      <c r="F33" s="55"/>
      <c r="G33" s="55"/>
      <c r="H33" s="20"/>
      <c r="I33" s="21"/>
      <c r="J33" s="57"/>
      <c r="K33" s="272" t="str">
        <f>IF(ISBLANK(J33),"",IF(E33="do konce roku 2023",VLOOKUP(J33,'Podpůrná data'!$A$17:$B$184,2,FALSE),IF(E33="od roku 2024",VLOOKUP(J33,'Podpůrná data'!$E$17:$F$184,2,FALSE),"")))</f>
        <v/>
      </c>
      <c r="L33" s="273">
        <f>IFERROR(ROUND(IF(ISBLANK(I33),0,IF(E33="do konce roku 2023",INT((K33*'Podpůrná data'!$B$11)+'Podpůrná data'!$C$11),IF(E33="od roku 2024",INT((K33*'Podpůrná data'!$B$12)+'Podpůrná data'!$C$12),0))),2),0)</f>
        <v>0</v>
      </c>
      <c r="M33" s="274">
        <f>IFERROR(INT(ROUND(I33,2)*(VLOOKUP(INT(H33),'Podpůrná data'!$A$188:$C$232,2,FALSE))*(H33/(INT(H33)))),0)</f>
        <v>0</v>
      </c>
      <c r="N33" s="199">
        <f t="shared" si="2"/>
        <v>0</v>
      </c>
      <c r="O33" s="49"/>
      <c r="P33" s="20"/>
      <c r="Q33" s="206">
        <f>IFERROR(INT(IF(O33="Ano",IF(P33&gt;H33,(ROUND(I33,2)*VLOOKUP(INT(H33),'Podpůrná data'!$A$188:$B$232,2,FALSE)*(H33/INT(H33))),(ROUND(I33,2)*VLOOKUP(INT(P33),'Podpůrná data'!$A$188:$B$232,2,FALSE)*(P33/INT(P33)))),0)),0)</f>
        <v>0</v>
      </c>
      <c r="R33" s="199">
        <f>IF(E33="do konce roku 2023",Q33*'Podpůrná data'!$D$11,IF(E33="od roku 2024",Q33*'Podpůrná data'!$D$12,0))</f>
        <v>0</v>
      </c>
      <c r="S33" s="199">
        <f t="shared" si="3"/>
        <v>0</v>
      </c>
      <c r="T33" s="27">
        <f t="shared" si="4"/>
        <v>0</v>
      </c>
      <c r="U33" s="25">
        <f t="shared" si="0"/>
        <v>0</v>
      </c>
      <c r="V33" s="25">
        <f>IF($N33&gt;0,IF(ISBLANK(#REF!),1,0),0)</f>
        <v>0</v>
      </c>
      <c r="W33" s="25">
        <f t="shared" si="1"/>
        <v>0</v>
      </c>
    </row>
    <row r="34" spans="2:23" x14ac:dyDescent="0.3">
      <c r="B34" s="196" t="s">
        <v>30</v>
      </c>
      <c r="C34" s="292"/>
      <c r="D34" s="293"/>
      <c r="E34" s="249"/>
      <c r="F34" s="55"/>
      <c r="G34" s="55"/>
      <c r="H34" s="20"/>
      <c r="I34" s="21"/>
      <c r="J34" s="57"/>
      <c r="K34" s="272" t="str">
        <f>IF(ISBLANK(J34),"",IF(E34="do konce roku 2023",VLOOKUP(J34,'Podpůrná data'!$A$17:$B$184,2,FALSE),IF(E34="od roku 2024",VLOOKUP(J34,'Podpůrná data'!$E$17:$F$184,2,FALSE),"")))</f>
        <v/>
      </c>
      <c r="L34" s="273">
        <f>IFERROR(ROUND(IF(ISBLANK(I34),0,IF(E34="do konce roku 2023",INT((K34*'Podpůrná data'!$B$11)+'Podpůrná data'!$C$11),IF(E34="od roku 2024",INT((K34*'Podpůrná data'!$B$12)+'Podpůrná data'!$C$12),0))),2),0)</f>
        <v>0</v>
      </c>
      <c r="M34" s="274">
        <f>IFERROR(INT(ROUND(I34,2)*(VLOOKUP(INT(H34),'Podpůrná data'!$A$188:$C$232,2,FALSE))*(H34/(INT(H34)))),0)</f>
        <v>0</v>
      </c>
      <c r="N34" s="199">
        <f t="shared" si="2"/>
        <v>0</v>
      </c>
      <c r="O34" s="49"/>
      <c r="P34" s="20"/>
      <c r="Q34" s="206">
        <f>IFERROR(INT(IF(O34="Ano",IF(P34&gt;H34,(ROUND(I34,2)*VLOOKUP(INT(H34),'Podpůrná data'!$A$188:$B$232,2,FALSE)*(H34/INT(H34))),(ROUND(I34,2)*VLOOKUP(INT(P34),'Podpůrná data'!$A$188:$B$232,2,FALSE)*(P34/INT(P34)))),0)),0)</f>
        <v>0</v>
      </c>
      <c r="R34" s="199">
        <f>IF(E34="do konce roku 2023",Q34*'Podpůrná data'!$D$11,IF(E34="od roku 2024",Q34*'Podpůrná data'!$D$12,0))</f>
        <v>0</v>
      </c>
      <c r="S34" s="199">
        <f t="shared" si="3"/>
        <v>0</v>
      </c>
      <c r="T34" s="27">
        <f t="shared" si="4"/>
        <v>0</v>
      </c>
      <c r="U34" s="25">
        <f t="shared" si="0"/>
        <v>0</v>
      </c>
      <c r="V34" s="25">
        <f>IF($N34&gt;0,IF(ISBLANK(#REF!),1,0),0)</f>
        <v>0</v>
      </c>
      <c r="W34" s="25">
        <f t="shared" si="1"/>
        <v>0</v>
      </c>
    </row>
    <row r="35" spans="2:23" x14ac:dyDescent="0.3">
      <c r="B35" s="196" t="s">
        <v>31</v>
      </c>
      <c r="C35" s="292"/>
      <c r="D35" s="293"/>
      <c r="E35" s="249"/>
      <c r="F35" s="55"/>
      <c r="G35" s="55"/>
      <c r="H35" s="20"/>
      <c r="I35" s="21"/>
      <c r="J35" s="57"/>
      <c r="K35" s="272" t="str">
        <f>IF(ISBLANK(J35),"",IF(E35="do konce roku 2023",VLOOKUP(J35,'Podpůrná data'!$A$17:$B$184,2,FALSE),IF(E35="od roku 2024",VLOOKUP(J35,'Podpůrná data'!$E$17:$F$184,2,FALSE),"")))</f>
        <v/>
      </c>
      <c r="L35" s="273">
        <f>IFERROR(ROUND(IF(ISBLANK(I35),0,IF(E35="do konce roku 2023",INT((K35*'Podpůrná data'!$B$11)+'Podpůrná data'!$C$11),IF(E35="od roku 2024",INT((K35*'Podpůrná data'!$B$12)+'Podpůrná data'!$C$12),0))),2),0)</f>
        <v>0</v>
      </c>
      <c r="M35" s="274">
        <f>IFERROR(INT(ROUND(I35,2)*(VLOOKUP(INT(H35),'Podpůrná data'!$A$188:$C$232,2,FALSE))*(H35/(INT(H35)))),0)</f>
        <v>0</v>
      </c>
      <c r="N35" s="199">
        <f t="shared" si="2"/>
        <v>0</v>
      </c>
      <c r="O35" s="49"/>
      <c r="P35" s="20"/>
      <c r="Q35" s="206">
        <f>IFERROR(INT(IF(O35="Ano",IF(P35&gt;H35,(ROUND(I35,2)*VLOOKUP(INT(H35),'Podpůrná data'!$A$188:$B$232,2,FALSE)*(H35/INT(H35))),(ROUND(I35,2)*VLOOKUP(INT(P35),'Podpůrná data'!$A$188:$B$232,2,FALSE)*(P35/INT(P35)))),0)),0)</f>
        <v>0</v>
      </c>
      <c r="R35" s="199">
        <f>IF(E35="do konce roku 2023",Q35*'Podpůrná data'!$D$11,IF(E35="od roku 2024",Q35*'Podpůrná data'!$D$12,0))</f>
        <v>0</v>
      </c>
      <c r="S35" s="199">
        <f t="shared" si="3"/>
        <v>0</v>
      </c>
      <c r="T35" s="27">
        <f t="shared" si="4"/>
        <v>0</v>
      </c>
      <c r="U35" s="25">
        <f t="shared" si="0"/>
        <v>0</v>
      </c>
      <c r="V35" s="25">
        <f>IF($N35&gt;0,IF(ISBLANK(#REF!),1,0),0)</f>
        <v>0</v>
      </c>
      <c r="W35" s="25">
        <f t="shared" si="1"/>
        <v>0</v>
      </c>
    </row>
    <row r="36" spans="2:23" x14ac:dyDescent="0.3">
      <c r="B36" s="196" t="s">
        <v>32</v>
      </c>
      <c r="C36" s="292"/>
      <c r="D36" s="293"/>
      <c r="E36" s="249"/>
      <c r="F36" s="55"/>
      <c r="G36" s="55"/>
      <c r="H36" s="20"/>
      <c r="I36" s="21"/>
      <c r="J36" s="57"/>
      <c r="K36" s="272" t="str">
        <f>IF(ISBLANK(J36),"",IF(E36="do konce roku 2023",VLOOKUP(J36,'Podpůrná data'!$A$17:$B$184,2,FALSE),IF(E36="od roku 2024",VLOOKUP(J36,'Podpůrná data'!$E$17:$F$184,2,FALSE),"")))</f>
        <v/>
      </c>
      <c r="L36" s="273">
        <f>IFERROR(ROUND(IF(ISBLANK(I36),0,IF(E36="do konce roku 2023",INT((K36*'Podpůrná data'!$B$11)+'Podpůrná data'!$C$11),IF(E36="od roku 2024",INT((K36*'Podpůrná data'!$B$12)+'Podpůrná data'!$C$12),0))),2),0)</f>
        <v>0</v>
      </c>
      <c r="M36" s="274">
        <f>IFERROR(INT(ROUND(I36,2)*(VLOOKUP(INT(H36),'Podpůrná data'!$A$188:$C$232,2,FALSE))*(H36/(INT(H36)))),0)</f>
        <v>0</v>
      </c>
      <c r="N36" s="199">
        <f t="shared" si="2"/>
        <v>0</v>
      </c>
      <c r="O36" s="49"/>
      <c r="P36" s="20"/>
      <c r="Q36" s="206">
        <f>IFERROR(INT(IF(O36="Ano",IF(P36&gt;H36,(ROUND(I36,2)*VLOOKUP(INT(H36),'Podpůrná data'!$A$188:$B$232,2,FALSE)*(H36/INT(H36))),(ROUND(I36,2)*VLOOKUP(INT(P36),'Podpůrná data'!$A$188:$B$232,2,FALSE)*(P36/INT(P36)))),0)),0)</f>
        <v>0</v>
      </c>
      <c r="R36" s="199">
        <f>IF(E36="do konce roku 2023",Q36*'Podpůrná data'!$D$11,IF(E36="od roku 2024",Q36*'Podpůrná data'!$D$12,0))</f>
        <v>0</v>
      </c>
      <c r="S36" s="199">
        <f t="shared" si="3"/>
        <v>0</v>
      </c>
      <c r="T36" s="27">
        <f t="shared" si="4"/>
        <v>0</v>
      </c>
      <c r="U36" s="25">
        <f t="shared" si="0"/>
        <v>0</v>
      </c>
      <c r="V36" s="25">
        <f>IF($N36&gt;0,IF(ISBLANK(#REF!),1,0),0)</f>
        <v>0</v>
      </c>
      <c r="W36" s="25">
        <f t="shared" si="1"/>
        <v>0</v>
      </c>
    </row>
    <row r="37" spans="2:23" x14ac:dyDescent="0.3">
      <c r="B37" s="196" t="s">
        <v>33</v>
      </c>
      <c r="C37" s="292"/>
      <c r="D37" s="293"/>
      <c r="E37" s="249"/>
      <c r="F37" s="55"/>
      <c r="G37" s="55"/>
      <c r="H37" s="20"/>
      <c r="I37" s="21"/>
      <c r="J37" s="57"/>
      <c r="K37" s="272" t="str">
        <f>IF(ISBLANK(J37),"",IF(E37="do konce roku 2023",VLOOKUP(J37,'Podpůrná data'!$A$17:$B$184,2,FALSE),IF(E37="od roku 2024",VLOOKUP(J37,'Podpůrná data'!$E$17:$F$184,2,FALSE),"")))</f>
        <v/>
      </c>
      <c r="L37" s="273">
        <f>IFERROR(ROUND(IF(ISBLANK(I37),0,IF(E37="do konce roku 2023",INT((K37*'Podpůrná data'!$B$11)+'Podpůrná data'!$C$11),IF(E37="od roku 2024",INT((K37*'Podpůrná data'!$B$12)+'Podpůrná data'!$C$12),0))),2),0)</f>
        <v>0</v>
      </c>
      <c r="M37" s="274">
        <f>IFERROR(INT(ROUND(I37,2)*(VLOOKUP(INT(H37),'Podpůrná data'!$A$188:$C$232,2,FALSE))*(H37/(INT(H37)))),0)</f>
        <v>0</v>
      </c>
      <c r="N37" s="199">
        <f t="shared" si="2"/>
        <v>0</v>
      </c>
      <c r="O37" s="49"/>
      <c r="P37" s="20"/>
      <c r="Q37" s="206">
        <f>IFERROR(INT(IF(O37="Ano",IF(P37&gt;H37,(ROUND(I37,2)*VLOOKUP(INT(H37),'Podpůrná data'!$A$188:$B$232,2,FALSE)*(H37/INT(H37))),(ROUND(I37,2)*VLOOKUP(INT(P37),'Podpůrná data'!$A$188:$B$232,2,FALSE)*(P37/INT(P37)))),0)),0)</f>
        <v>0</v>
      </c>
      <c r="R37" s="199">
        <f>IF(E37="do konce roku 2023",Q37*'Podpůrná data'!$D$11,IF(E37="od roku 2024",Q37*'Podpůrná data'!$D$12,0))</f>
        <v>0</v>
      </c>
      <c r="S37" s="199">
        <f t="shared" si="3"/>
        <v>0</v>
      </c>
      <c r="T37" s="27">
        <f t="shared" si="4"/>
        <v>0</v>
      </c>
      <c r="U37" s="25">
        <f t="shared" si="0"/>
        <v>0</v>
      </c>
      <c r="V37" s="25">
        <f>IF($N37&gt;0,IF(ISBLANK(#REF!),1,0),0)</f>
        <v>0</v>
      </c>
      <c r="W37" s="25">
        <f t="shared" si="1"/>
        <v>0</v>
      </c>
    </row>
    <row r="38" spans="2:23" x14ac:dyDescent="0.3">
      <c r="B38" s="196" t="s">
        <v>34</v>
      </c>
      <c r="C38" s="292"/>
      <c r="D38" s="293"/>
      <c r="E38" s="249"/>
      <c r="F38" s="55"/>
      <c r="G38" s="55"/>
      <c r="H38" s="20"/>
      <c r="I38" s="21"/>
      <c r="J38" s="57"/>
      <c r="K38" s="272" t="str">
        <f>IF(ISBLANK(J38),"",IF(E38="do konce roku 2023",VLOOKUP(J38,'Podpůrná data'!$A$17:$B$184,2,FALSE),IF(E38="od roku 2024",VLOOKUP(J38,'Podpůrná data'!$E$17:$F$184,2,FALSE),"")))</f>
        <v/>
      </c>
      <c r="L38" s="273">
        <f>IFERROR(ROUND(IF(ISBLANK(I38),0,IF(E38="do konce roku 2023",INT((K38*'Podpůrná data'!$B$11)+'Podpůrná data'!$C$11),IF(E38="od roku 2024",INT((K38*'Podpůrná data'!$B$12)+'Podpůrná data'!$C$12),0))),2),0)</f>
        <v>0</v>
      </c>
      <c r="M38" s="274">
        <f>IFERROR(INT(ROUND(I38,2)*(VLOOKUP(INT(H38),'Podpůrná data'!$A$188:$C$232,2,FALSE))*(H38/(INT(H38)))),0)</f>
        <v>0</v>
      </c>
      <c r="N38" s="199">
        <f t="shared" si="2"/>
        <v>0</v>
      </c>
      <c r="O38" s="49"/>
      <c r="P38" s="20"/>
      <c r="Q38" s="206">
        <f>IFERROR(INT(IF(O38="Ano",IF(P38&gt;H38,(ROUND(I38,2)*VLOOKUP(INT(H38),'Podpůrná data'!$A$188:$B$232,2,FALSE)*(H38/INT(H38))),(ROUND(I38,2)*VLOOKUP(INT(P38),'Podpůrná data'!$A$188:$B$232,2,FALSE)*(P38/INT(P38)))),0)),0)</f>
        <v>0</v>
      </c>
      <c r="R38" s="199">
        <f>IF(E38="do konce roku 2023",Q38*'Podpůrná data'!$D$11,IF(E38="od roku 2024",Q38*'Podpůrná data'!$D$12,0))</f>
        <v>0</v>
      </c>
      <c r="S38" s="199">
        <f t="shared" si="3"/>
        <v>0</v>
      </c>
      <c r="T38" s="27">
        <f t="shared" si="4"/>
        <v>0</v>
      </c>
      <c r="U38" s="25">
        <f t="shared" si="0"/>
        <v>0</v>
      </c>
      <c r="V38" s="25">
        <f>IF($N38&gt;0,IF(ISBLANK(#REF!),1,0),0)</f>
        <v>0</v>
      </c>
      <c r="W38" s="25">
        <f t="shared" si="1"/>
        <v>0</v>
      </c>
    </row>
    <row r="39" spans="2:23" x14ac:dyDescent="0.3">
      <c r="B39" s="196" t="s">
        <v>35</v>
      </c>
      <c r="C39" s="292"/>
      <c r="D39" s="293"/>
      <c r="E39" s="249"/>
      <c r="F39" s="55"/>
      <c r="G39" s="55"/>
      <c r="H39" s="20"/>
      <c r="I39" s="21"/>
      <c r="J39" s="57"/>
      <c r="K39" s="272" t="str">
        <f>IF(ISBLANK(J39),"",IF(E39="do konce roku 2023",VLOOKUP(J39,'Podpůrná data'!$A$17:$B$184,2,FALSE),IF(E39="od roku 2024",VLOOKUP(J39,'Podpůrná data'!$E$17:$F$184,2,FALSE),"")))</f>
        <v/>
      </c>
      <c r="L39" s="273">
        <f>IFERROR(ROUND(IF(ISBLANK(I39),0,IF(E39="do konce roku 2023",INT((K39*'Podpůrná data'!$B$11)+'Podpůrná data'!$C$11),IF(E39="od roku 2024",INT((K39*'Podpůrná data'!$B$12)+'Podpůrná data'!$C$12),0))),2),0)</f>
        <v>0</v>
      </c>
      <c r="M39" s="274">
        <f>IFERROR(INT(ROUND(I39,2)*(VLOOKUP(INT(H39),'Podpůrná data'!$A$188:$C$232,2,FALSE))*(H39/(INT(H39)))),0)</f>
        <v>0</v>
      </c>
      <c r="N39" s="199">
        <f t="shared" si="2"/>
        <v>0</v>
      </c>
      <c r="O39" s="49"/>
      <c r="P39" s="20"/>
      <c r="Q39" s="206">
        <f>IFERROR(INT(IF(O39="Ano",IF(P39&gt;H39,(ROUND(I39,2)*VLOOKUP(INT(H39),'Podpůrná data'!$A$188:$B$232,2,FALSE)*(H39/INT(H39))),(ROUND(I39,2)*VLOOKUP(INT(P39),'Podpůrná data'!$A$188:$B$232,2,FALSE)*(P39/INT(P39)))),0)),0)</f>
        <v>0</v>
      </c>
      <c r="R39" s="199">
        <f>IF(E39="do konce roku 2023",Q39*'Podpůrná data'!$D$11,IF(E39="od roku 2024",Q39*'Podpůrná data'!$D$12,0))</f>
        <v>0</v>
      </c>
      <c r="S39" s="199">
        <f t="shared" si="3"/>
        <v>0</v>
      </c>
      <c r="T39" s="27">
        <f t="shared" si="4"/>
        <v>0</v>
      </c>
      <c r="U39" s="25">
        <f t="shared" si="0"/>
        <v>0</v>
      </c>
      <c r="V39" s="25">
        <f>IF($N39&gt;0,IF(ISBLANK(#REF!),1,0),0)</f>
        <v>0</v>
      </c>
      <c r="W39" s="25">
        <f t="shared" si="1"/>
        <v>0</v>
      </c>
    </row>
    <row r="40" spans="2:23" x14ac:dyDescent="0.3">
      <c r="B40" s="196" t="s">
        <v>36</v>
      </c>
      <c r="C40" s="292"/>
      <c r="D40" s="293"/>
      <c r="E40" s="249"/>
      <c r="F40" s="55"/>
      <c r="G40" s="55"/>
      <c r="H40" s="20"/>
      <c r="I40" s="21"/>
      <c r="J40" s="57"/>
      <c r="K40" s="272" t="str">
        <f>IF(ISBLANK(J40),"",IF(E40="do konce roku 2023",VLOOKUP(J40,'Podpůrná data'!$A$17:$B$184,2,FALSE),IF(E40="od roku 2024",VLOOKUP(J40,'Podpůrná data'!$E$17:$F$184,2,FALSE),"")))</f>
        <v/>
      </c>
      <c r="L40" s="273">
        <f>IFERROR(ROUND(IF(ISBLANK(I40),0,IF(E40="do konce roku 2023",INT((K40*'Podpůrná data'!$B$11)+'Podpůrná data'!$C$11),IF(E40="od roku 2024",INT((K40*'Podpůrná data'!$B$12)+'Podpůrná data'!$C$12),0))),2),0)</f>
        <v>0</v>
      </c>
      <c r="M40" s="274">
        <f>IFERROR(INT(ROUND(I40,2)*(VLOOKUP(INT(H40),'Podpůrná data'!$A$188:$C$232,2,FALSE))*(H40/(INT(H40)))),0)</f>
        <v>0</v>
      </c>
      <c r="N40" s="199">
        <f t="shared" si="2"/>
        <v>0</v>
      </c>
      <c r="O40" s="49"/>
      <c r="P40" s="20"/>
      <c r="Q40" s="206">
        <f>IFERROR(INT(IF(O40="Ano",IF(P40&gt;H40,(ROUND(I40,2)*VLOOKUP(INT(H40),'Podpůrná data'!$A$188:$B$232,2,FALSE)*(H40/INT(H40))),(ROUND(I40,2)*VLOOKUP(INT(P40),'Podpůrná data'!$A$188:$B$232,2,FALSE)*(P40/INT(P40)))),0)),0)</f>
        <v>0</v>
      </c>
      <c r="R40" s="199">
        <f>IF(E40="do konce roku 2023",Q40*'Podpůrná data'!$D$11,IF(E40="od roku 2024",Q40*'Podpůrná data'!$D$12,0))</f>
        <v>0</v>
      </c>
      <c r="S40" s="199">
        <f t="shared" si="3"/>
        <v>0</v>
      </c>
      <c r="T40" s="27">
        <f t="shared" si="4"/>
        <v>0</v>
      </c>
      <c r="U40" s="25">
        <f t="shared" ref="U40:U57" si="5">IF($N40&gt;0,IF(ISBLANK(C40),1,0),0)</f>
        <v>0</v>
      </c>
      <c r="V40" s="25">
        <f>IF($N40&gt;0,IF(ISBLANK(#REF!),1,0),0)</f>
        <v>0</v>
      </c>
      <c r="W40" s="25">
        <f t="shared" ref="W40:W57" si="6">IF($N40&gt;0,IF(ISBLANK(F40),1,0),0)</f>
        <v>0</v>
      </c>
    </row>
    <row r="41" spans="2:23" x14ac:dyDescent="0.3">
      <c r="B41" s="196" t="s">
        <v>37</v>
      </c>
      <c r="C41" s="292"/>
      <c r="D41" s="293"/>
      <c r="E41" s="249"/>
      <c r="F41" s="55"/>
      <c r="G41" s="55"/>
      <c r="H41" s="20"/>
      <c r="I41" s="21"/>
      <c r="J41" s="57"/>
      <c r="K41" s="272" t="str">
        <f>IF(ISBLANK(J41),"",IF(E41="do konce roku 2023",VLOOKUP(J41,'Podpůrná data'!$A$17:$B$184,2,FALSE),IF(E41="od roku 2024",VLOOKUP(J41,'Podpůrná data'!$E$17:$F$184,2,FALSE),"")))</f>
        <v/>
      </c>
      <c r="L41" s="273">
        <f>IFERROR(ROUND(IF(ISBLANK(I41),0,IF(E41="do konce roku 2023",INT((K41*'Podpůrná data'!$B$11)+'Podpůrná data'!$C$11),IF(E41="od roku 2024",INT((K41*'Podpůrná data'!$B$12)+'Podpůrná data'!$C$12),0))),2),0)</f>
        <v>0</v>
      </c>
      <c r="M41" s="274">
        <f>IFERROR(INT(ROUND(I41,2)*(VLOOKUP(INT(H41),'Podpůrná data'!$A$188:$C$232,2,FALSE))*(H41/(INT(H41)))),0)</f>
        <v>0</v>
      </c>
      <c r="N41" s="199">
        <f t="shared" si="2"/>
        <v>0</v>
      </c>
      <c r="O41" s="49"/>
      <c r="P41" s="20"/>
      <c r="Q41" s="206">
        <f>IFERROR(INT(IF(O41="Ano",IF(P41&gt;H41,(ROUND(I41,2)*VLOOKUP(INT(H41),'Podpůrná data'!$A$188:$B$232,2,FALSE)*(H41/INT(H41))),(ROUND(I41,2)*VLOOKUP(INT(P41),'Podpůrná data'!$A$188:$B$232,2,FALSE)*(P41/INT(P41)))),0)),0)</f>
        <v>0</v>
      </c>
      <c r="R41" s="199">
        <f>IF(E41="do konce roku 2023",Q41*'Podpůrná data'!$D$11,IF(E41="od roku 2024",Q41*'Podpůrná data'!$D$12,0))</f>
        <v>0</v>
      </c>
      <c r="S41" s="199">
        <f t="shared" si="3"/>
        <v>0</v>
      </c>
      <c r="T41" s="27">
        <f t="shared" si="4"/>
        <v>0</v>
      </c>
      <c r="U41" s="25">
        <f t="shared" si="5"/>
        <v>0</v>
      </c>
      <c r="V41" s="25">
        <f>IF($N41&gt;0,IF(ISBLANK(#REF!),1,0),0)</f>
        <v>0</v>
      </c>
      <c r="W41" s="25">
        <f t="shared" si="6"/>
        <v>0</v>
      </c>
    </row>
    <row r="42" spans="2:23" x14ac:dyDescent="0.3">
      <c r="B42" s="196" t="s">
        <v>38</v>
      </c>
      <c r="C42" s="292"/>
      <c r="D42" s="293"/>
      <c r="E42" s="249"/>
      <c r="F42" s="55"/>
      <c r="G42" s="55"/>
      <c r="H42" s="20"/>
      <c r="I42" s="21"/>
      <c r="J42" s="57"/>
      <c r="K42" s="272" t="str">
        <f>IF(ISBLANK(J42),"",IF(E42="do konce roku 2023",VLOOKUP(J42,'Podpůrná data'!$A$17:$B$184,2,FALSE),IF(E42="od roku 2024",VLOOKUP(J42,'Podpůrná data'!$E$17:$F$184,2,FALSE),"")))</f>
        <v/>
      </c>
      <c r="L42" s="273">
        <f>IFERROR(ROUND(IF(ISBLANK(I42),0,IF(E42="do konce roku 2023",INT((K42*'Podpůrná data'!$B$11)+'Podpůrná data'!$C$11),IF(E42="od roku 2024",INT((K42*'Podpůrná data'!$B$12)+'Podpůrná data'!$C$12),0))),2),0)</f>
        <v>0</v>
      </c>
      <c r="M42" s="274">
        <f>IFERROR(INT(ROUND(I42,2)*(VLOOKUP(INT(H42),'Podpůrná data'!$A$188:$C$232,2,FALSE))*(H42/(INT(H42)))),0)</f>
        <v>0</v>
      </c>
      <c r="N42" s="199">
        <f t="shared" si="2"/>
        <v>0</v>
      </c>
      <c r="O42" s="49"/>
      <c r="P42" s="20"/>
      <c r="Q42" s="206">
        <f>IFERROR(INT(IF(O42="Ano",IF(P42&gt;H42,(ROUND(I42,2)*VLOOKUP(INT(H42),'Podpůrná data'!$A$188:$B$232,2,FALSE)*(H42/INT(H42))),(ROUND(I42,2)*VLOOKUP(INT(P42),'Podpůrná data'!$A$188:$B$232,2,FALSE)*(P42/INT(P42)))),0)),0)</f>
        <v>0</v>
      </c>
      <c r="R42" s="199">
        <f>IF(E42="do konce roku 2023",Q42*'Podpůrná data'!$D$11,IF(E42="od roku 2024",Q42*'Podpůrná data'!$D$12,0))</f>
        <v>0</v>
      </c>
      <c r="S42" s="199">
        <f t="shared" si="3"/>
        <v>0</v>
      </c>
      <c r="T42" s="27">
        <f t="shared" si="4"/>
        <v>0</v>
      </c>
      <c r="U42" s="25">
        <f t="shared" si="5"/>
        <v>0</v>
      </c>
      <c r="V42" s="25">
        <f>IF($N42&gt;0,IF(ISBLANK(#REF!),1,0),0)</f>
        <v>0</v>
      </c>
      <c r="W42" s="25">
        <f t="shared" si="6"/>
        <v>0</v>
      </c>
    </row>
    <row r="43" spans="2:23" x14ac:dyDescent="0.3">
      <c r="B43" s="196" t="s">
        <v>39</v>
      </c>
      <c r="C43" s="292"/>
      <c r="D43" s="293"/>
      <c r="E43" s="249"/>
      <c r="F43" s="55"/>
      <c r="G43" s="55"/>
      <c r="H43" s="20"/>
      <c r="I43" s="21"/>
      <c r="J43" s="57"/>
      <c r="K43" s="272" t="str">
        <f>IF(ISBLANK(J43),"",IF(E43="do konce roku 2023",VLOOKUP(J43,'Podpůrná data'!$A$17:$B$184,2,FALSE),IF(E43="od roku 2024",VLOOKUP(J43,'Podpůrná data'!$E$17:$F$184,2,FALSE),"")))</f>
        <v/>
      </c>
      <c r="L43" s="273">
        <f>IFERROR(ROUND(IF(ISBLANK(I43),0,IF(E43="do konce roku 2023",INT((K43*'Podpůrná data'!$B$11)+'Podpůrná data'!$C$11),IF(E43="od roku 2024",INT((K43*'Podpůrná data'!$B$12)+'Podpůrná data'!$C$12),0))),2),0)</f>
        <v>0</v>
      </c>
      <c r="M43" s="274">
        <f>IFERROR(INT(ROUND(I43,2)*(VLOOKUP(INT(H43),'Podpůrná data'!$A$188:$C$232,2,FALSE))*(H43/(INT(H43)))),0)</f>
        <v>0</v>
      </c>
      <c r="N43" s="199">
        <f t="shared" si="2"/>
        <v>0</v>
      </c>
      <c r="O43" s="49"/>
      <c r="P43" s="20"/>
      <c r="Q43" s="206">
        <f>IFERROR(INT(IF(O43="Ano",IF(P43&gt;H43,(ROUND(I43,2)*VLOOKUP(INT(H43),'Podpůrná data'!$A$188:$B$232,2,FALSE)*(H43/INT(H43))),(ROUND(I43,2)*VLOOKUP(INT(P43),'Podpůrná data'!$A$188:$B$232,2,FALSE)*(P43/INT(P43)))),0)),0)</f>
        <v>0</v>
      </c>
      <c r="R43" s="199">
        <f>IF(E43="do konce roku 2023",Q43*'Podpůrná data'!$D$11,IF(E43="od roku 2024",Q43*'Podpůrná data'!$D$12,0))</f>
        <v>0</v>
      </c>
      <c r="S43" s="199">
        <f t="shared" si="3"/>
        <v>0</v>
      </c>
      <c r="T43" s="27">
        <f t="shared" si="4"/>
        <v>0</v>
      </c>
      <c r="U43" s="25">
        <f t="shared" si="5"/>
        <v>0</v>
      </c>
      <c r="V43" s="25">
        <f>IF($N43&gt;0,IF(ISBLANK(#REF!),1,0),0)</f>
        <v>0</v>
      </c>
      <c r="W43" s="25">
        <f t="shared" si="6"/>
        <v>0</v>
      </c>
    </row>
    <row r="44" spans="2:23" x14ac:dyDescent="0.3">
      <c r="B44" s="196" t="s">
        <v>40</v>
      </c>
      <c r="C44" s="292"/>
      <c r="D44" s="293"/>
      <c r="E44" s="249"/>
      <c r="F44" s="55"/>
      <c r="G44" s="55"/>
      <c r="H44" s="20"/>
      <c r="I44" s="21"/>
      <c r="J44" s="57"/>
      <c r="K44" s="272" t="str">
        <f>IF(ISBLANK(J44),"",IF(E44="do konce roku 2023",VLOOKUP(J44,'Podpůrná data'!$A$17:$B$184,2,FALSE),IF(E44="od roku 2024",VLOOKUP(J44,'Podpůrná data'!$E$17:$F$184,2,FALSE),"")))</f>
        <v/>
      </c>
      <c r="L44" s="273">
        <f>IFERROR(ROUND(IF(ISBLANK(I44),0,IF(E44="do konce roku 2023",INT((K44*'Podpůrná data'!$B$11)+'Podpůrná data'!$C$11),IF(E44="od roku 2024",INT((K44*'Podpůrná data'!$B$12)+'Podpůrná data'!$C$12),0))),2),0)</f>
        <v>0</v>
      </c>
      <c r="M44" s="274">
        <f>IFERROR(INT(ROUND(I44,2)*(VLOOKUP(INT(H44),'Podpůrná data'!$A$188:$C$232,2,FALSE))*(H44/(INT(H44)))),0)</f>
        <v>0</v>
      </c>
      <c r="N44" s="199">
        <f t="shared" si="2"/>
        <v>0</v>
      </c>
      <c r="O44" s="49"/>
      <c r="P44" s="20"/>
      <c r="Q44" s="206">
        <f>IFERROR(INT(IF(O44="Ano",IF(P44&gt;H44,(ROUND(I44,2)*VLOOKUP(INT(H44),'Podpůrná data'!$A$188:$B$232,2,FALSE)*(H44/INT(H44))),(ROUND(I44,2)*VLOOKUP(INT(P44),'Podpůrná data'!$A$188:$B$232,2,FALSE)*(P44/INT(P44)))),0)),0)</f>
        <v>0</v>
      </c>
      <c r="R44" s="199">
        <f>IF(E44="do konce roku 2023",Q44*'Podpůrná data'!$D$11,IF(E44="od roku 2024",Q44*'Podpůrná data'!$D$12,0))</f>
        <v>0</v>
      </c>
      <c r="S44" s="199">
        <f t="shared" si="3"/>
        <v>0</v>
      </c>
      <c r="T44" s="27">
        <f t="shared" si="4"/>
        <v>0</v>
      </c>
      <c r="U44" s="25">
        <f t="shared" si="5"/>
        <v>0</v>
      </c>
      <c r="V44" s="25">
        <f>IF($N44&gt;0,IF(ISBLANK(#REF!),1,0),0)</f>
        <v>0</v>
      </c>
      <c r="W44" s="25">
        <f t="shared" si="6"/>
        <v>0</v>
      </c>
    </row>
    <row r="45" spans="2:23" x14ac:dyDescent="0.3">
      <c r="B45" s="196" t="s">
        <v>41</v>
      </c>
      <c r="C45" s="292"/>
      <c r="D45" s="293"/>
      <c r="E45" s="249"/>
      <c r="F45" s="55"/>
      <c r="G45" s="55"/>
      <c r="H45" s="20"/>
      <c r="I45" s="21"/>
      <c r="J45" s="57"/>
      <c r="K45" s="272" t="str">
        <f>IF(ISBLANK(J45),"",IF(E45="do konce roku 2023",VLOOKUP(J45,'Podpůrná data'!$A$17:$B$184,2,FALSE),IF(E45="od roku 2024",VLOOKUP(J45,'Podpůrná data'!$E$17:$F$184,2,FALSE),"")))</f>
        <v/>
      </c>
      <c r="L45" s="273">
        <f>IFERROR(ROUND(IF(ISBLANK(I45),0,IF(E45="do konce roku 2023",INT((K45*'Podpůrná data'!$B$11)+'Podpůrná data'!$C$11),IF(E45="od roku 2024",INT((K45*'Podpůrná data'!$B$12)+'Podpůrná data'!$C$12),0))),2),0)</f>
        <v>0</v>
      </c>
      <c r="M45" s="274">
        <f>IFERROR(INT(ROUND(I45,2)*(VLOOKUP(INT(H45),'Podpůrná data'!$A$188:$C$232,2,FALSE))*(H45/(INT(H45)))),0)</f>
        <v>0</v>
      </c>
      <c r="N45" s="199">
        <f t="shared" si="2"/>
        <v>0</v>
      </c>
      <c r="O45" s="49"/>
      <c r="P45" s="20"/>
      <c r="Q45" s="206">
        <f>IFERROR(INT(IF(O45="Ano",IF(P45&gt;H45,(ROUND(I45,2)*VLOOKUP(INT(H45),'Podpůrná data'!$A$188:$B$232,2,FALSE)*(H45/INT(H45))),(ROUND(I45,2)*VLOOKUP(INT(P45),'Podpůrná data'!$A$188:$B$232,2,FALSE)*(P45/INT(P45)))),0)),0)</f>
        <v>0</v>
      </c>
      <c r="R45" s="199">
        <f>IF(E45="do konce roku 2023",Q45*'Podpůrná data'!$D$11,IF(E45="od roku 2024",Q45*'Podpůrná data'!$D$12,0))</f>
        <v>0</v>
      </c>
      <c r="S45" s="199">
        <f t="shared" si="3"/>
        <v>0</v>
      </c>
      <c r="T45" s="27">
        <f t="shared" si="4"/>
        <v>0</v>
      </c>
      <c r="U45" s="25">
        <f t="shared" si="5"/>
        <v>0</v>
      </c>
      <c r="V45" s="25">
        <f>IF($N45&gt;0,IF(ISBLANK(#REF!),1,0),0)</f>
        <v>0</v>
      </c>
      <c r="W45" s="25">
        <f t="shared" si="6"/>
        <v>0</v>
      </c>
    </row>
    <row r="46" spans="2:23" x14ac:dyDescent="0.3">
      <c r="B46" s="196" t="s">
        <v>42</v>
      </c>
      <c r="C46" s="292"/>
      <c r="D46" s="293"/>
      <c r="E46" s="249"/>
      <c r="F46" s="55"/>
      <c r="G46" s="55"/>
      <c r="H46" s="20"/>
      <c r="I46" s="21"/>
      <c r="J46" s="57"/>
      <c r="K46" s="272" t="str">
        <f>IF(ISBLANK(J46),"",IF(E46="do konce roku 2023",VLOOKUP(J46,'Podpůrná data'!$A$17:$B$184,2,FALSE),IF(E46="od roku 2024",VLOOKUP(J46,'Podpůrná data'!$E$17:$F$184,2,FALSE),"")))</f>
        <v/>
      </c>
      <c r="L46" s="273">
        <f>IFERROR(ROUND(IF(ISBLANK(I46),0,IF(E46="do konce roku 2023",INT((K46*'Podpůrná data'!$B$11)+'Podpůrná data'!$C$11),IF(E46="od roku 2024",INT((K46*'Podpůrná data'!$B$12)+'Podpůrná data'!$C$12),0))),2),0)</f>
        <v>0</v>
      </c>
      <c r="M46" s="274">
        <f>IFERROR(INT(ROUND(I46,2)*(VLOOKUP(INT(H46),'Podpůrná data'!$A$188:$C$232,2,FALSE))*(H46/(INT(H46)))),0)</f>
        <v>0</v>
      </c>
      <c r="N46" s="199">
        <f t="shared" si="2"/>
        <v>0</v>
      </c>
      <c r="O46" s="49"/>
      <c r="P46" s="20"/>
      <c r="Q46" s="206">
        <f>IFERROR(INT(IF(O46="Ano",IF(P46&gt;H46,(ROUND(I46,2)*VLOOKUP(INT(H46),'Podpůrná data'!$A$188:$B$232,2,FALSE)*(H46/INT(H46))),(ROUND(I46,2)*VLOOKUP(INT(P46),'Podpůrná data'!$A$188:$B$232,2,FALSE)*(P46/INT(P46)))),0)),0)</f>
        <v>0</v>
      </c>
      <c r="R46" s="199">
        <f>IF(E46="do konce roku 2023",Q46*'Podpůrná data'!$D$11,IF(E46="od roku 2024",Q46*'Podpůrná data'!$D$12,0))</f>
        <v>0</v>
      </c>
      <c r="S46" s="199">
        <f t="shared" si="3"/>
        <v>0</v>
      </c>
      <c r="T46" s="27">
        <f t="shared" si="4"/>
        <v>0</v>
      </c>
      <c r="U46" s="25">
        <f t="shared" si="5"/>
        <v>0</v>
      </c>
      <c r="V46" s="25">
        <f>IF($N46&gt;0,IF(ISBLANK(#REF!),1,0),0)</f>
        <v>0</v>
      </c>
      <c r="W46" s="25">
        <f t="shared" si="6"/>
        <v>0</v>
      </c>
    </row>
    <row r="47" spans="2:23" x14ac:dyDescent="0.3">
      <c r="B47" s="196" t="s">
        <v>43</v>
      </c>
      <c r="C47" s="292"/>
      <c r="D47" s="293"/>
      <c r="E47" s="249"/>
      <c r="F47" s="55"/>
      <c r="G47" s="55"/>
      <c r="H47" s="20"/>
      <c r="I47" s="21"/>
      <c r="J47" s="57"/>
      <c r="K47" s="272" t="str">
        <f>IF(ISBLANK(J47),"",IF(E47="do konce roku 2023",VLOOKUP(J47,'Podpůrná data'!$A$17:$B$184,2,FALSE),IF(E47="od roku 2024",VLOOKUP(J47,'Podpůrná data'!$E$17:$F$184,2,FALSE),"")))</f>
        <v/>
      </c>
      <c r="L47" s="273">
        <f>IFERROR(ROUND(IF(ISBLANK(I47),0,IF(E47="do konce roku 2023",INT((K47*'Podpůrná data'!$B$11)+'Podpůrná data'!$C$11),IF(E47="od roku 2024",INT((K47*'Podpůrná data'!$B$12)+'Podpůrná data'!$C$12),0))),2),0)</f>
        <v>0</v>
      </c>
      <c r="M47" s="274">
        <f>IFERROR(INT(ROUND(I47,2)*(VLOOKUP(INT(H47),'Podpůrná data'!$A$188:$C$232,2,FALSE))*(H47/(INT(H47)))),0)</f>
        <v>0</v>
      </c>
      <c r="N47" s="199">
        <f t="shared" si="2"/>
        <v>0</v>
      </c>
      <c r="O47" s="49"/>
      <c r="P47" s="20"/>
      <c r="Q47" s="206">
        <f>IFERROR(INT(IF(O47="Ano",IF(P47&gt;H47,(ROUND(I47,2)*VLOOKUP(INT(H47),'Podpůrná data'!$A$188:$B$232,2,FALSE)*(H47/INT(H47))),(ROUND(I47,2)*VLOOKUP(INT(P47),'Podpůrná data'!$A$188:$B$232,2,FALSE)*(P47/INT(P47)))),0)),0)</f>
        <v>0</v>
      </c>
      <c r="R47" s="199">
        <f>IF(E47="do konce roku 2023",Q47*'Podpůrná data'!$D$11,IF(E47="od roku 2024",Q47*'Podpůrná data'!$D$12,0))</f>
        <v>0</v>
      </c>
      <c r="S47" s="199">
        <f t="shared" si="3"/>
        <v>0</v>
      </c>
      <c r="T47" s="27">
        <f t="shared" si="4"/>
        <v>0</v>
      </c>
      <c r="U47" s="25">
        <f t="shared" si="5"/>
        <v>0</v>
      </c>
      <c r="V47" s="25">
        <f>IF($N47&gt;0,IF(ISBLANK(#REF!),1,0),0)</f>
        <v>0</v>
      </c>
      <c r="W47" s="25">
        <f t="shared" si="6"/>
        <v>0</v>
      </c>
    </row>
    <row r="48" spans="2:23" x14ac:dyDescent="0.3">
      <c r="B48" s="196" t="s">
        <v>44</v>
      </c>
      <c r="C48" s="292"/>
      <c r="D48" s="293"/>
      <c r="E48" s="249"/>
      <c r="F48" s="55"/>
      <c r="G48" s="55"/>
      <c r="H48" s="20"/>
      <c r="I48" s="21"/>
      <c r="J48" s="57"/>
      <c r="K48" s="272" t="str">
        <f>IF(ISBLANK(J48),"",IF(E48="do konce roku 2023",VLOOKUP(J48,'Podpůrná data'!$A$17:$B$184,2,FALSE),IF(E48="od roku 2024",VLOOKUP(J48,'Podpůrná data'!$E$17:$F$184,2,FALSE),"")))</f>
        <v/>
      </c>
      <c r="L48" s="273">
        <f>IFERROR(ROUND(IF(ISBLANK(I48),0,IF(E48="do konce roku 2023",INT((K48*'Podpůrná data'!$B$11)+'Podpůrná data'!$C$11),IF(E48="od roku 2024",INT((K48*'Podpůrná data'!$B$12)+'Podpůrná data'!$C$12),0))),2),0)</f>
        <v>0</v>
      </c>
      <c r="M48" s="274">
        <f>IFERROR(INT(ROUND(I48,2)*(VLOOKUP(INT(H48),'Podpůrná data'!$A$188:$C$232,2,FALSE))*(H48/(INT(H48)))),0)</f>
        <v>0</v>
      </c>
      <c r="N48" s="199">
        <f t="shared" si="2"/>
        <v>0</v>
      </c>
      <c r="O48" s="49"/>
      <c r="P48" s="20"/>
      <c r="Q48" s="206">
        <f>IFERROR(INT(IF(O48="Ano",IF(P48&gt;H48,(ROUND(I48,2)*VLOOKUP(INT(H48),'Podpůrná data'!$A$188:$B$232,2,FALSE)*(H48/INT(H48))),(ROUND(I48,2)*VLOOKUP(INT(P48),'Podpůrná data'!$A$188:$B$232,2,FALSE)*(P48/INT(P48)))),0)),0)</f>
        <v>0</v>
      </c>
      <c r="R48" s="199">
        <f>IF(E48="do konce roku 2023",Q48*'Podpůrná data'!$D$11,IF(E48="od roku 2024",Q48*'Podpůrná data'!$D$12,0))</f>
        <v>0</v>
      </c>
      <c r="S48" s="199">
        <f t="shared" si="3"/>
        <v>0</v>
      </c>
      <c r="T48" s="27">
        <f t="shared" si="4"/>
        <v>0</v>
      </c>
      <c r="U48" s="25">
        <f t="shared" si="5"/>
        <v>0</v>
      </c>
      <c r="V48" s="25">
        <f>IF($N48&gt;0,IF(ISBLANK(#REF!),1,0),0)</f>
        <v>0</v>
      </c>
      <c r="W48" s="25">
        <f t="shared" si="6"/>
        <v>0</v>
      </c>
    </row>
    <row r="49" spans="2:23" x14ac:dyDescent="0.3">
      <c r="B49" s="196" t="s">
        <v>45</v>
      </c>
      <c r="C49" s="292"/>
      <c r="D49" s="293"/>
      <c r="E49" s="249"/>
      <c r="F49" s="55"/>
      <c r="G49" s="55"/>
      <c r="H49" s="20"/>
      <c r="I49" s="21"/>
      <c r="J49" s="57"/>
      <c r="K49" s="272" t="str">
        <f>IF(ISBLANK(J49),"",IF(E49="do konce roku 2023",VLOOKUP(J49,'Podpůrná data'!$A$17:$B$184,2,FALSE),IF(E49="od roku 2024",VLOOKUP(J49,'Podpůrná data'!$E$17:$F$184,2,FALSE),"")))</f>
        <v/>
      </c>
      <c r="L49" s="273">
        <f>IFERROR(ROUND(IF(ISBLANK(I49),0,IF(E49="do konce roku 2023",INT((K49*'Podpůrná data'!$B$11)+'Podpůrná data'!$C$11),IF(E49="od roku 2024",INT((K49*'Podpůrná data'!$B$12)+'Podpůrná data'!$C$12),0))),2),0)</f>
        <v>0</v>
      </c>
      <c r="M49" s="274">
        <f>IFERROR(INT(ROUND(I49,2)*(VLOOKUP(INT(H49),'Podpůrná data'!$A$188:$C$232,2,FALSE))*(H49/(INT(H49)))),0)</f>
        <v>0</v>
      </c>
      <c r="N49" s="199">
        <f t="shared" si="2"/>
        <v>0</v>
      </c>
      <c r="O49" s="49"/>
      <c r="P49" s="20"/>
      <c r="Q49" s="206">
        <f>IFERROR(INT(IF(O49="Ano",IF(P49&gt;H49,(ROUND(I49,2)*VLOOKUP(INT(H49),'Podpůrná data'!$A$188:$B$232,2,FALSE)*(H49/INT(H49))),(ROUND(I49,2)*VLOOKUP(INT(P49),'Podpůrná data'!$A$188:$B$232,2,FALSE)*(P49/INT(P49)))),0)),0)</f>
        <v>0</v>
      </c>
      <c r="R49" s="199">
        <f>IF(E49="do konce roku 2023",Q49*'Podpůrná data'!$D$11,IF(E49="od roku 2024",Q49*'Podpůrná data'!$D$12,0))</f>
        <v>0</v>
      </c>
      <c r="S49" s="199">
        <f t="shared" si="3"/>
        <v>0</v>
      </c>
      <c r="T49" s="27">
        <f t="shared" si="4"/>
        <v>0</v>
      </c>
      <c r="U49" s="25">
        <f t="shared" si="5"/>
        <v>0</v>
      </c>
      <c r="V49" s="25">
        <f>IF($N49&gt;0,IF(ISBLANK(#REF!),1,0),0)</f>
        <v>0</v>
      </c>
      <c r="W49" s="25">
        <f t="shared" si="6"/>
        <v>0</v>
      </c>
    </row>
    <row r="50" spans="2:23" x14ac:dyDescent="0.3">
      <c r="B50" s="196" t="s">
        <v>46</v>
      </c>
      <c r="C50" s="292"/>
      <c r="D50" s="293"/>
      <c r="E50" s="249"/>
      <c r="F50" s="55"/>
      <c r="G50" s="55"/>
      <c r="H50" s="20"/>
      <c r="I50" s="21"/>
      <c r="J50" s="57"/>
      <c r="K50" s="272" t="str">
        <f>IF(ISBLANK(J50),"",IF(E50="do konce roku 2023",VLOOKUP(J50,'Podpůrná data'!$A$17:$B$184,2,FALSE),IF(E50="od roku 2024",VLOOKUP(J50,'Podpůrná data'!$E$17:$F$184,2,FALSE),"")))</f>
        <v/>
      </c>
      <c r="L50" s="273">
        <f>IFERROR(ROUND(IF(ISBLANK(I50),0,IF(E50="do konce roku 2023",INT((K50*'Podpůrná data'!$B$11)+'Podpůrná data'!$C$11),IF(E50="od roku 2024",INT((K50*'Podpůrná data'!$B$12)+'Podpůrná data'!$C$12),0))),2),0)</f>
        <v>0</v>
      </c>
      <c r="M50" s="274">
        <f>IFERROR(INT(ROUND(I50,2)*(VLOOKUP(INT(H50),'Podpůrná data'!$A$188:$C$232,2,FALSE))*(H50/(INT(H50)))),0)</f>
        <v>0</v>
      </c>
      <c r="N50" s="199">
        <f t="shared" si="2"/>
        <v>0</v>
      </c>
      <c r="O50" s="49"/>
      <c r="P50" s="20"/>
      <c r="Q50" s="206">
        <f>IFERROR(INT(IF(O50="Ano",IF(P50&gt;H50,(ROUND(I50,2)*VLOOKUP(INT(H50),'Podpůrná data'!$A$188:$B$232,2,FALSE)*(H50/INT(H50))),(ROUND(I50,2)*VLOOKUP(INT(P50),'Podpůrná data'!$A$188:$B$232,2,FALSE)*(P50/INT(P50)))),0)),0)</f>
        <v>0</v>
      </c>
      <c r="R50" s="199">
        <f>IF(E50="do konce roku 2023",Q50*'Podpůrná data'!$D$11,IF(E50="od roku 2024",Q50*'Podpůrná data'!$D$12,0))</f>
        <v>0</v>
      </c>
      <c r="S50" s="199">
        <f t="shared" si="3"/>
        <v>0</v>
      </c>
      <c r="T50" s="27">
        <f t="shared" si="4"/>
        <v>0</v>
      </c>
      <c r="U50" s="25">
        <f t="shared" si="5"/>
        <v>0</v>
      </c>
      <c r="V50" s="25">
        <f>IF($N50&gt;0,IF(ISBLANK(#REF!),1,0),0)</f>
        <v>0</v>
      </c>
      <c r="W50" s="25">
        <f t="shared" si="6"/>
        <v>0</v>
      </c>
    </row>
    <row r="51" spans="2:23" x14ac:dyDescent="0.3">
      <c r="B51" s="196" t="s">
        <v>47</v>
      </c>
      <c r="C51" s="292"/>
      <c r="D51" s="293"/>
      <c r="E51" s="249"/>
      <c r="F51" s="55"/>
      <c r="G51" s="55"/>
      <c r="H51" s="20"/>
      <c r="I51" s="21"/>
      <c r="J51" s="57"/>
      <c r="K51" s="272" t="str">
        <f>IF(ISBLANK(J51),"",IF(E51="do konce roku 2023",VLOOKUP(J51,'Podpůrná data'!$A$17:$B$184,2,FALSE),IF(E51="od roku 2024",VLOOKUP(J51,'Podpůrná data'!$E$17:$F$184,2,FALSE),"")))</f>
        <v/>
      </c>
      <c r="L51" s="273">
        <f>IFERROR(ROUND(IF(ISBLANK(I51),0,IF(E51="do konce roku 2023",INT((K51*'Podpůrná data'!$B$11)+'Podpůrná data'!$C$11),IF(E51="od roku 2024",INT((K51*'Podpůrná data'!$B$12)+'Podpůrná data'!$C$12),0))),2),0)</f>
        <v>0</v>
      </c>
      <c r="M51" s="274">
        <f>IFERROR(INT(ROUND(I51,2)*(VLOOKUP(INT(H51),'Podpůrná data'!$A$188:$C$232,2,FALSE))*(H51/(INT(H51)))),0)</f>
        <v>0</v>
      </c>
      <c r="N51" s="199">
        <f t="shared" si="2"/>
        <v>0</v>
      </c>
      <c r="O51" s="49"/>
      <c r="P51" s="20"/>
      <c r="Q51" s="206">
        <f>IFERROR(INT(IF(O51="Ano",IF(P51&gt;H51,(ROUND(I51,2)*VLOOKUP(INT(H51),'Podpůrná data'!$A$188:$B$232,2,FALSE)*(H51/INT(H51))),(ROUND(I51,2)*VLOOKUP(INT(P51),'Podpůrná data'!$A$188:$B$232,2,FALSE)*(P51/INT(P51)))),0)),0)</f>
        <v>0</v>
      </c>
      <c r="R51" s="199">
        <f>IF(E51="do konce roku 2023",Q51*'Podpůrná data'!$D$11,IF(E51="od roku 2024",Q51*'Podpůrná data'!$D$12,0))</f>
        <v>0</v>
      </c>
      <c r="S51" s="199">
        <f t="shared" si="3"/>
        <v>0</v>
      </c>
      <c r="T51" s="27">
        <f t="shared" si="4"/>
        <v>0</v>
      </c>
      <c r="U51" s="25">
        <f t="shared" si="5"/>
        <v>0</v>
      </c>
      <c r="V51" s="25">
        <f>IF($N51&gt;0,IF(ISBLANK(#REF!),1,0),0)</f>
        <v>0</v>
      </c>
      <c r="W51" s="25">
        <f t="shared" si="6"/>
        <v>0</v>
      </c>
    </row>
    <row r="52" spans="2:23" x14ac:dyDescent="0.3">
      <c r="B52" s="196" t="s">
        <v>48</v>
      </c>
      <c r="C52" s="292"/>
      <c r="D52" s="293"/>
      <c r="E52" s="249"/>
      <c r="F52" s="55"/>
      <c r="G52" s="55"/>
      <c r="H52" s="20"/>
      <c r="I52" s="21"/>
      <c r="J52" s="57"/>
      <c r="K52" s="272" t="str">
        <f>IF(ISBLANK(J52),"",IF(E52="do konce roku 2023",VLOOKUP(J52,'Podpůrná data'!$A$17:$B$184,2,FALSE),IF(E52="od roku 2024",VLOOKUP(J52,'Podpůrná data'!$E$17:$F$184,2,FALSE),"")))</f>
        <v/>
      </c>
      <c r="L52" s="273">
        <f>IFERROR(ROUND(IF(ISBLANK(I52),0,IF(E52="do konce roku 2023",INT((K52*'Podpůrná data'!$B$11)+'Podpůrná data'!$C$11),IF(E52="od roku 2024",INT((K52*'Podpůrná data'!$B$12)+'Podpůrná data'!$C$12),0))),2),0)</f>
        <v>0</v>
      </c>
      <c r="M52" s="274">
        <f>IFERROR(INT(ROUND(I52,2)*(VLOOKUP(INT(H52),'Podpůrná data'!$A$188:$C$232,2,FALSE))*(H52/(INT(H52)))),0)</f>
        <v>0</v>
      </c>
      <c r="N52" s="199">
        <f t="shared" si="2"/>
        <v>0</v>
      </c>
      <c r="O52" s="49"/>
      <c r="P52" s="20"/>
      <c r="Q52" s="206">
        <f>IFERROR(INT(IF(O52="Ano",IF(P52&gt;H52,(ROUND(I52,2)*VLOOKUP(INT(H52),'Podpůrná data'!$A$188:$B$232,2,FALSE)*(H52/INT(H52))),(ROUND(I52,2)*VLOOKUP(INT(P52),'Podpůrná data'!$A$188:$B$232,2,FALSE)*(P52/INT(P52)))),0)),0)</f>
        <v>0</v>
      </c>
      <c r="R52" s="199">
        <f>IF(E52="do konce roku 2023",Q52*'Podpůrná data'!$D$11,IF(E52="od roku 2024",Q52*'Podpůrná data'!$D$12,0))</f>
        <v>0</v>
      </c>
      <c r="S52" s="199">
        <f t="shared" si="3"/>
        <v>0</v>
      </c>
      <c r="T52" s="27">
        <f t="shared" si="4"/>
        <v>0</v>
      </c>
      <c r="U52" s="25">
        <f t="shared" si="5"/>
        <v>0</v>
      </c>
      <c r="V52" s="25">
        <f>IF($N52&gt;0,IF(ISBLANK(#REF!),1,0),0)</f>
        <v>0</v>
      </c>
      <c r="W52" s="25">
        <f t="shared" si="6"/>
        <v>0</v>
      </c>
    </row>
    <row r="53" spans="2:23" x14ac:dyDescent="0.3">
      <c r="B53" s="196" t="s">
        <v>49</v>
      </c>
      <c r="C53" s="292"/>
      <c r="D53" s="293"/>
      <c r="E53" s="249"/>
      <c r="F53" s="55"/>
      <c r="G53" s="55"/>
      <c r="H53" s="20"/>
      <c r="I53" s="21"/>
      <c r="J53" s="57"/>
      <c r="K53" s="272" t="str">
        <f>IF(ISBLANK(J53),"",IF(E53="do konce roku 2023",VLOOKUP(J53,'Podpůrná data'!$A$17:$B$184,2,FALSE),IF(E53="od roku 2024",VLOOKUP(J53,'Podpůrná data'!$E$17:$F$184,2,FALSE),"")))</f>
        <v/>
      </c>
      <c r="L53" s="273">
        <f>IFERROR(ROUND(IF(ISBLANK(I53),0,IF(E53="do konce roku 2023",INT((K53*'Podpůrná data'!$B$11)+'Podpůrná data'!$C$11),IF(E53="od roku 2024",INT((K53*'Podpůrná data'!$B$12)+'Podpůrná data'!$C$12),0))),2),0)</f>
        <v>0</v>
      </c>
      <c r="M53" s="274">
        <f>IFERROR(INT(ROUND(I53,2)*(VLOOKUP(INT(H53),'Podpůrná data'!$A$188:$C$232,2,FALSE))*(H53/(INT(H53)))),0)</f>
        <v>0</v>
      </c>
      <c r="N53" s="199">
        <f t="shared" si="2"/>
        <v>0</v>
      </c>
      <c r="O53" s="49"/>
      <c r="P53" s="20"/>
      <c r="Q53" s="206">
        <f>IFERROR(INT(IF(O53="Ano",IF(P53&gt;H53,(ROUND(I53,2)*VLOOKUP(INT(H53),'Podpůrná data'!$A$188:$B$232,2,FALSE)*(H53/INT(H53))),(ROUND(I53,2)*VLOOKUP(INT(P53),'Podpůrná data'!$A$188:$B$232,2,FALSE)*(P53/INT(P53)))),0)),0)</f>
        <v>0</v>
      </c>
      <c r="R53" s="199">
        <f>IF(E53="do konce roku 2023",Q53*'Podpůrná data'!$D$11,IF(E53="od roku 2024",Q53*'Podpůrná data'!$D$12,0))</f>
        <v>0</v>
      </c>
      <c r="S53" s="199">
        <f t="shared" si="3"/>
        <v>0</v>
      </c>
      <c r="T53" s="27">
        <f t="shared" si="4"/>
        <v>0</v>
      </c>
      <c r="U53" s="25">
        <f t="shared" si="5"/>
        <v>0</v>
      </c>
      <c r="V53" s="25">
        <f>IF($N53&gt;0,IF(ISBLANK(#REF!),1,0),0)</f>
        <v>0</v>
      </c>
      <c r="W53" s="25">
        <f t="shared" si="6"/>
        <v>0</v>
      </c>
    </row>
    <row r="54" spans="2:23" x14ac:dyDescent="0.3">
      <c r="B54" s="196" t="s">
        <v>50</v>
      </c>
      <c r="C54" s="292"/>
      <c r="D54" s="293"/>
      <c r="E54" s="249"/>
      <c r="F54" s="55"/>
      <c r="G54" s="55"/>
      <c r="H54" s="20"/>
      <c r="I54" s="21"/>
      <c r="J54" s="57"/>
      <c r="K54" s="272" t="str">
        <f>IF(ISBLANK(J54),"",IF(E54="do konce roku 2023",VLOOKUP(J54,'Podpůrná data'!$A$17:$B$184,2,FALSE),IF(E54="od roku 2024",VLOOKUP(J54,'Podpůrná data'!$E$17:$F$184,2,FALSE),"")))</f>
        <v/>
      </c>
      <c r="L54" s="273">
        <f>IFERROR(ROUND(IF(ISBLANK(I54),0,IF(E54="do konce roku 2023",INT((K54*'Podpůrná data'!$B$11)+'Podpůrná data'!$C$11),IF(E54="od roku 2024",INT((K54*'Podpůrná data'!$B$12)+'Podpůrná data'!$C$12),0))),2),0)</f>
        <v>0</v>
      </c>
      <c r="M54" s="274">
        <f>IFERROR(INT(ROUND(I54,2)*(VLOOKUP(INT(H54),'Podpůrná data'!$A$188:$C$232,2,FALSE))*(H54/(INT(H54)))),0)</f>
        <v>0</v>
      </c>
      <c r="N54" s="199">
        <f t="shared" si="2"/>
        <v>0</v>
      </c>
      <c r="O54" s="49"/>
      <c r="P54" s="20"/>
      <c r="Q54" s="206">
        <f>IFERROR(INT(IF(O54="Ano",IF(P54&gt;H54,(ROUND(I54,2)*VLOOKUP(INT(H54),'Podpůrná data'!$A$188:$B$232,2,FALSE)*(H54/INT(H54))),(ROUND(I54,2)*VLOOKUP(INT(P54),'Podpůrná data'!$A$188:$B$232,2,FALSE)*(P54/INT(P54)))),0)),0)</f>
        <v>0</v>
      </c>
      <c r="R54" s="199">
        <f>IF(E54="do konce roku 2023",Q54*'Podpůrná data'!$D$11,IF(E54="od roku 2024",Q54*'Podpůrná data'!$D$12,0))</f>
        <v>0</v>
      </c>
      <c r="S54" s="199">
        <f t="shared" si="3"/>
        <v>0</v>
      </c>
      <c r="T54" s="27">
        <f t="shared" si="4"/>
        <v>0</v>
      </c>
      <c r="U54" s="25">
        <f t="shared" si="5"/>
        <v>0</v>
      </c>
      <c r="V54" s="25">
        <f>IF($N54&gt;0,IF(ISBLANK(#REF!),1,0),0)</f>
        <v>0</v>
      </c>
      <c r="W54" s="25">
        <f t="shared" si="6"/>
        <v>0</v>
      </c>
    </row>
    <row r="55" spans="2:23" x14ac:dyDescent="0.3">
      <c r="B55" s="196" t="s">
        <v>51</v>
      </c>
      <c r="C55" s="292"/>
      <c r="D55" s="293"/>
      <c r="E55" s="249"/>
      <c r="F55" s="55"/>
      <c r="G55" s="55"/>
      <c r="H55" s="20"/>
      <c r="I55" s="21"/>
      <c r="J55" s="57"/>
      <c r="K55" s="272" t="str">
        <f>IF(ISBLANK(J55),"",IF(E55="do konce roku 2023",VLOOKUP(J55,'Podpůrná data'!$A$17:$B$184,2,FALSE),IF(E55="od roku 2024",VLOOKUP(J55,'Podpůrná data'!$E$17:$F$184,2,FALSE),"")))</f>
        <v/>
      </c>
      <c r="L55" s="273">
        <f>IFERROR(ROUND(IF(ISBLANK(I55),0,IF(E55="do konce roku 2023",INT((K55*'Podpůrná data'!$B$11)+'Podpůrná data'!$C$11),IF(E55="od roku 2024",INT((K55*'Podpůrná data'!$B$12)+'Podpůrná data'!$C$12),0))),2),0)</f>
        <v>0</v>
      </c>
      <c r="M55" s="274">
        <f>IFERROR(INT(ROUND(I55,2)*(VLOOKUP(INT(H55),'Podpůrná data'!$A$188:$C$232,2,FALSE))*(H55/(INT(H55)))),0)</f>
        <v>0</v>
      </c>
      <c r="N55" s="199">
        <f t="shared" si="2"/>
        <v>0</v>
      </c>
      <c r="O55" s="49"/>
      <c r="P55" s="20"/>
      <c r="Q55" s="206">
        <f>IFERROR(INT(IF(O55="Ano",IF(P55&gt;H55,(ROUND(I55,2)*VLOOKUP(INT(H55),'Podpůrná data'!$A$188:$B$232,2,FALSE)*(H55/INT(H55))),(ROUND(I55,2)*VLOOKUP(INT(P55),'Podpůrná data'!$A$188:$B$232,2,FALSE)*(P55/INT(P55)))),0)),0)</f>
        <v>0</v>
      </c>
      <c r="R55" s="199">
        <f>IF(E55="do konce roku 2023",Q55*'Podpůrná data'!$D$11,IF(E55="od roku 2024",Q55*'Podpůrná data'!$D$12,0))</f>
        <v>0</v>
      </c>
      <c r="S55" s="199">
        <f t="shared" si="3"/>
        <v>0</v>
      </c>
      <c r="T55" s="27">
        <f t="shared" si="4"/>
        <v>0</v>
      </c>
      <c r="U55" s="25">
        <f t="shared" si="5"/>
        <v>0</v>
      </c>
      <c r="V55" s="25">
        <f>IF($N55&gt;0,IF(ISBLANK(#REF!),1,0),0)</f>
        <v>0</v>
      </c>
      <c r="W55" s="25">
        <f t="shared" si="6"/>
        <v>0</v>
      </c>
    </row>
    <row r="56" spans="2:23" x14ac:dyDescent="0.3">
      <c r="B56" s="196" t="s">
        <v>52</v>
      </c>
      <c r="C56" s="292"/>
      <c r="D56" s="293"/>
      <c r="E56" s="249"/>
      <c r="F56" s="55"/>
      <c r="G56" s="55"/>
      <c r="H56" s="20"/>
      <c r="I56" s="21"/>
      <c r="J56" s="57"/>
      <c r="K56" s="272" t="str">
        <f>IF(ISBLANK(J56),"",IF(E56="do konce roku 2023",VLOOKUP(J56,'Podpůrná data'!$A$17:$B$184,2,FALSE),IF(E56="od roku 2024",VLOOKUP(J56,'Podpůrná data'!$E$17:$F$184,2,FALSE),"")))</f>
        <v/>
      </c>
      <c r="L56" s="273">
        <f>IFERROR(ROUND(IF(ISBLANK(I56),0,IF(E56="do konce roku 2023",INT((K56*'Podpůrná data'!$B$11)+'Podpůrná data'!$C$11),IF(E56="od roku 2024",INT((K56*'Podpůrná data'!$B$12)+'Podpůrná data'!$C$12),0))),2),0)</f>
        <v>0</v>
      </c>
      <c r="M56" s="274">
        <f>IFERROR(INT(ROUND(I56,2)*(VLOOKUP(INT(H56),'Podpůrná data'!$A$188:$C$232,2,FALSE))*(H56/(INT(H56)))),0)</f>
        <v>0</v>
      </c>
      <c r="N56" s="199">
        <f t="shared" si="2"/>
        <v>0</v>
      </c>
      <c r="O56" s="49"/>
      <c r="P56" s="20"/>
      <c r="Q56" s="206">
        <f>IFERROR(INT(IF(O56="Ano",IF(P56&gt;H56,(ROUND(I56,2)*VLOOKUP(INT(H56),'Podpůrná data'!$A$188:$B$232,2,FALSE)*(H56/INT(H56))),(ROUND(I56,2)*VLOOKUP(INT(P56),'Podpůrná data'!$A$188:$B$232,2,FALSE)*(P56/INT(P56)))),0)),0)</f>
        <v>0</v>
      </c>
      <c r="R56" s="199">
        <f>IF(E56="do konce roku 2023",Q56*'Podpůrná data'!$D$11,IF(E56="od roku 2024",Q56*'Podpůrná data'!$D$12,0))</f>
        <v>0</v>
      </c>
      <c r="S56" s="199">
        <f t="shared" si="3"/>
        <v>0</v>
      </c>
      <c r="T56" s="27">
        <f t="shared" si="4"/>
        <v>0</v>
      </c>
      <c r="U56" s="25">
        <f t="shared" si="5"/>
        <v>0</v>
      </c>
      <c r="V56" s="25">
        <f>IF($N56&gt;0,IF(ISBLANK(#REF!),1,0),0)</f>
        <v>0</v>
      </c>
      <c r="W56" s="25">
        <f t="shared" si="6"/>
        <v>0</v>
      </c>
    </row>
    <row r="57" spans="2:23" ht="15" thickBot="1" x14ac:dyDescent="0.35">
      <c r="B57" s="197" t="s">
        <v>53</v>
      </c>
      <c r="C57" s="311"/>
      <c r="D57" s="312"/>
      <c r="E57" s="250"/>
      <c r="F57" s="56"/>
      <c r="G57" s="56"/>
      <c r="H57" s="22"/>
      <c r="I57" s="23"/>
      <c r="J57" s="18"/>
      <c r="K57" s="275" t="str">
        <f>IF(ISBLANK(J57),"",IF(E57="do konce roku 2023",VLOOKUP(J57,'Podpůrná data'!$A$17:$B$184,2,FALSE),IF(E57="od roku 2024",VLOOKUP(J57,'Podpůrná data'!$E$17:$F$184,2,FALSE),"")))</f>
        <v/>
      </c>
      <c r="L57" s="276">
        <f>IFERROR(ROUND(IF(ISBLANK(I57),0,IF(E57="do konce roku 2023",INT((K57*'Podpůrná data'!$B$11)+'Podpůrná data'!$C$11),IF(E57="od roku 2024",INT((K57*'Podpůrná data'!$B$12)+'Podpůrná data'!$C$12),0))),2),0)</f>
        <v>0</v>
      </c>
      <c r="M57" s="277">
        <f>IFERROR(INT(ROUND(I57,2)*(VLOOKUP(INT(H57),'Podpůrná data'!$A$188:$C$232,2,FALSE))*(H57/(INT(H57)))),0)</f>
        <v>0</v>
      </c>
      <c r="N57" s="200">
        <f t="shared" si="2"/>
        <v>0</v>
      </c>
      <c r="O57" s="50"/>
      <c r="P57" s="22"/>
      <c r="Q57" s="207">
        <f>IFERROR(INT(IF(O57="Ano",IF(P57&gt;H57,(ROUND(I57,2)*VLOOKUP(INT(H57),'Podpůrná data'!$A$188:$B$232,2,FALSE)*(H57/INT(H57))),(ROUND(I57,2)*VLOOKUP(INT(P57),'Podpůrná data'!$A$188:$B$232,2,FALSE)*(P57/INT(P57)))),0)),0)</f>
        <v>0</v>
      </c>
      <c r="R57" s="200">
        <f>IF(E57="do konce roku 2023",Q57*'Podpůrná data'!$D$11,IF(E57="od roku 2024",Q57*'Podpůrná data'!$D$12,0))</f>
        <v>0</v>
      </c>
      <c r="S57" s="200">
        <f t="shared" si="3"/>
        <v>0</v>
      </c>
      <c r="T57" s="27">
        <f t="shared" si="4"/>
        <v>0</v>
      </c>
      <c r="U57" s="25">
        <f t="shared" si="5"/>
        <v>0</v>
      </c>
      <c r="V57" s="25">
        <f>IF($N57&gt;0,IF(ISBLANK(#REF!),1,0),0)</f>
        <v>0</v>
      </c>
      <c r="W57" s="25">
        <f t="shared" si="6"/>
        <v>0</v>
      </c>
    </row>
    <row r="58" spans="2:23" ht="15" thickBot="1" x14ac:dyDescent="0.35"/>
    <row r="59" spans="2:23" ht="16.2" thickBot="1" x14ac:dyDescent="0.35">
      <c r="L59" s="185" t="s">
        <v>292</v>
      </c>
      <c r="M59" s="186">
        <f>SUMIFS(M8:M57,$G$8:$G$57,"Ano")</f>
        <v>0</v>
      </c>
      <c r="N59" s="187">
        <f>SUMIFS(N8:N57,$G$8:$G$57,"Ano")</f>
        <v>0</v>
      </c>
      <c r="P59" s="185" t="s">
        <v>292</v>
      </c>
      <c r="Q59" s="186">
        <f>SUMIFS(Q8:Q57,$G$8:$G$57,"Ano")</f>
        <v>0</v>
      </c>
      <c r="R59" s="187">
        <f>SUMIFS(R8:R57,$G$8:$G$57,"Ano")</f>
        <v>0</v>
      </c>
      <c r="S59" s="187">
        <f>SUMIFS(S8:S57,$G$8:$G$57,"Ano")</f>
        <v>0</v>
      </c>
      <c r="U59" s="186">
        <f>SUMIFS(U8:U57,$F$8:$F$57,"Ano")</f>
        <v>0</v>
      </c>
    </row>
    <row r="60" spans="2:23" ht="15" thickBot="1" x14ac:dyDescent="0.35"/>
    <row r="61" spans="2:23" ht="16.2" thickBot="1" x14ac:dyDescent="0.35">
      <c r="K61" s="185" t="s">
        <v>304</v>
      </c>
      <c r="L61" s="185" t="s">
        <v>247</v>
      </c>
      <c r="M61" s="186">
        <f>SUMIFS(M$8:M$57,$F$8:$F$57,$K61,$G$8:$G$57,$L61)</f>
        <v>0</v>
      </c>
      <c r="N61" s="187">
        <f>SUMIFS(N$8:N$57,$F$8:$F$57,$K61,$G$8:$G$57,$L61)</f>
        <v>0</v>
      </c>
      <c r="Q61" s="188">
        <f>SUMIFS(Q$8:Q$57,$F$8:$F$57,$K61,$G$8:$G$57,$L61)</f>
        <v>0</v>
      </c>
      <c r="R61" s="187">
        <f>SUMIFS(R$8:R$57,$F$8:$F$57,$K61,$G$8:$G$57,$L61)</f>
        <v>0</v>
      </c>
      <c r="S61" s="187">
        <f>SUMIFS(S$8:S$57,$F$8:$F$57,$K61,$G$8:$G$57,$L61)</f>
        <v>0</v>
      </c>
    </row>
    <row r="62" spans="2:23" ht="16.2" thickBot="1" x14ac:dyDescent="0.35">
      <c r="K62" s="185" t="s">
        <v>305</v>
      </c>
      <c r="L62" s="185" t="s">
        <v>247</v>
      </c>
      <c r="M62" s="186">
        <f t="shared" ref="M62:N62" si="7">SUMIFS(M$8:M$57,$F$8:$F$57,$K62,$G$8:$G$57,$L62)</f>
        <v>0</v>
      </c>
      <c r="N62" s="187">
        <f t="shared" si="7"/>
        <v>0</v>
      </c>
      <c r="Q62" s="188">
        <f t="shared" ref="Q62:R62" si="8">SUMIFS(Q$8:Q$57,$F$8:$F$57,$K62,$G$8:$G$57,$L62)</f>
        <v>0</v>
      </c>
      <c r="R62" s="187">
        <f t="shared" si="8"/>
        <v>0</v>
      </c>
      <c r="S62" s="187">
        <f>SUMIFS(S$8:S$57,$F$8:$F$57,$K62,$G$8:$G$57,$L62)</f>
        <v>0</v>
      </c>
    </row>
    <row r="63" spans="2:23" ht="16.2" thickBot="1" x14ac:dyDescent="0.35">
      <c r="K63" s="185" t="s">
        <v>306</v>
      </c>
      <c r="L63" s="185" t="s">
        <v>247</v>
      </c>
      <c r="M63" s="186">
        <f>SUMIFS(M$8:M$57,$F$8:$F$57,$K63,$G$8:$G$57,$L63)</f>
        <v>0</v>
      </c>
      <c r="N63" s="187">
        <f>SUMIFS(N$8:N$57,$F$8:$F$57,$K63,$G$8:$G$57,$L63)</f>
        <v>0</v>
      </c>
      <c r="Q63" s="188">
        <f>SUMIFS(Q$8:Q$57,$F$8:$F$57,$K63,$G$8:$G$57,$L63)</f>
        <v>0</v>
      </c>
      <c r="R63" s="187">
        <f>SUMIFS(R$8:R$57,$F$8:$F$57,$K63,$G$8:$G$57,$L63)</f>
        <v>0</v>
      </c>
      <c r="S63" s="187">
        <f>SUMIFS(S$8:S$57,$F$8:$F$57,$K63,$G$8:$G$57,$L63)</f>
        <v>0</v>
      </c>
    </row>
    <row r="64" spans="2:23" ht="15" thickBot="1" x14ac:dyDescent="0.35"/>
    <row r="65" spans="11:19" ht="16.2" thickBot="1" x14ac:dyDescent="0.35">
      <c r="K65" s="185" t="s">
        <v>304</v>
      </c>
      <c r="L65" s="185" t="s">
        <v>248</v>
      </c>
      <c r="M65" s="186">
        <f>SUMIFS(M$8:M$57,$F$8:$F$57,$K65,$G$8:$G$57,$L65)</f>
        <v>0</v>
      </c>
      <c r="N65" s="187">
        <f>SUMIFS(N$8:N$57,$F$8:$F$57,$K65,$G$8:$G$57,$L65)</f>
        <v>0</v>
      </c>
      <c r="Q65" s="188">
        <f>SUMIFS(Q$8:Q$57,$F$8:$F$57,$K65,$G$8:$G$57,$L65)</f>
        <v>0</v>
      </c>
      <c r="R65" s="187">
        <f>SUMIFS(R$8:R$57,$F$8:$F$57,$K65,$G$8:$G$57,$L65)</f>
        <v>0</v>
      </c>
      <c r="S65" s="187">
        <f>SUMIFS(S$8:S$57,$F$8:$F$57,$K65,$G$8:$G$57,$L65)</f>
        <v>0</v>
      </c>
    </row>
    <row r="66" spans="11:19" ht="16.2" thickBot="1" x14ac:dyDescent="0.35">
      <c r="K66" s="185" t="s">
        <v>305</v>
      </c>
      <c r="L66" s="185" t="s">
        <v>248</v>
      </c>
      <c r="M66" s="186">
        <f t="shared" ref="M66:N66" si="9">SUMIFS(M$8:M$57,$F$8:$F$57,$K66,$G$8:$G$57,$L66)</f>
        <v>0</v>
      </c>
      <c r="N66" s="187">
        <f t="shared" si="9"/>
        <v>0</v>
      </c>
      <c r="Q66" s="188">
        <f t="shared" ref="Q66:R66" si="10">SUMIFS(Q$8:Q$57,$F$8:$F$57,$K66,$G$8:$G$57,$L66)</f>
        <v>0</v>
      </c>
      <c r="R66" s="187">
        <f t="shared" si="10"/>
        <v>0</v>
      </c>
      <c r="S66" s="187">
        <f>SUMIFS(S$8:S$57,$F$8:$F$57,$K66,$G$8:$G$57,$L66)</f>
        <v>0</v>
      </c>
    </row>
    <row r="67" spans="11:19" ht="16.2" thickBot="1" x14ac:dyDescent="0.35">
      <c r="K67" s="185" t="s">
        <v>306</v>
      </c>
      <c r="L67" s="185" t="s">
        <v>248</v>
      </c>
      <c r="M67" s="186">
        <f>SUMIFS(M$8:M$57,$F$8:$F$57,$K67,$G$8:$G$57,$L67)</f>
        <v>0</v>
      </c>
      <c r="N67" s="187">
        <f>SUMIFS(N$8:N$57,$F$8:$F$57,$K67,$G$8:$G$57,$L67)</f>
        <v>0</v>
      </c>
      <c r="Q67" s="188">
        <f>SUMIFS(Q$8:Q$57,$F$8:$F$57,$K67,$G$8:$G$57,$L67)</f>
        <v>0</v>
      </c>
      <c r="R67" s="187">
        <f>SUMIFS(R$8:R$57,$F$8:$F$57,$K67,$G$8:$G$57,$L67)</f>
        <v>0</v>
      </c>
      <c r="S67" s="187">
        <f>SUMIFS(S$8:S$57,$F$8:$F$57,$K67,$G$8:$G$57,$L67)</f>
        <v>0</v>
      </c>
    </row>
    <row r="68" spans="11:19" ht="15" thickBot="1" x14ac:dyDescent="0.35"/>
    <row r="69" spans="11:19" ht="16.2" thickBot="1" x14ac:dyDescent="0.35">
      <c r="L69" s="185" t="s">
        <v>304</v>
      </c>
      <c r="M69" s="186">
        <f t="shared" ref="M69:N71" si="11">SUMIFS(M$8:M$57,$F$8:$F$57,$L69)</f>
        <v>0</v>
      </c>
      <c r="N69" s="187">
        <f t="shared" si="11"/>
        <v>0</v>
      </c>
      <c r="Q69" s="188">
        <f t="shared" ref="Q69:S71" si="12">SUMIFS(Q$8:Q$57,$F$8:$F$57,$L69)</f>
        <v>0</v>
      </c>
      <c r="R69" s="187">
        <f t="shared" si="12"/>
        <v>0</v>
      </c>
      <c r="S69" s="187">
        <f t="shared" si="12"/>
        <v>0</v>
      </c>
    </row>
    <row r="70" spans="11:19" ht="16.2" thickBot="1" x14ac:dyDescent="0.35">
      <c r="L70" s="185" t="s">
        <v>305</v>
      </c>
      <c r="M70" s="186">
        <f t="shared" si="11"/>
        <v>0</v>
      </c>
      <c r="N70" s="187">
        <f t="shared" si="11"/>
        <v>0</v>
      </c>
      <c r="Q70" s="188">
        <f t="shared" si="12"/>
        <v>0</v>
      </c>
      <c r="R70" s="187">
        <f t="shared" si="12"/>
        <v>0</v>
      </c>
      <c r="S70" s="187">
        <f t="shared" si="12"/>
        <v>0</v>
      </c>
    </row>
    <row r="71" spans="11:19" ht="16.2" thickBot="1" x14ac:dyDescent="0.35">
      <c r="L71" s="185" t="s">
        <v>306</v>
      </c>
      <c r="M71" s="186">
        <f t="shared" si="11"/>
        <v>0</v>
      </c>
      <c r="N71" s="187">
        <f t="shared" si="11"/>
        <v>0</v>
      </c>
      <c r="Q71" s="188">
        <f t="shared" si="12"/>
        <v>0</v>
      </c>
      <c r="R71" s="187">
        <f t="shared" si="12"/>
        <v>0</v>
      </c>
      <c r="S71" s="187">
        <f t="shared" si="12"/>
        <v>0</v>
      </c>
    </row>
  </sheetData>
  <sheetProtection algorithmName="SHA-512" hashValue="M6EeWAlGkssDrrFEPkvI2kgpZaRgPahzEDQrAd6Qkbu+C3kVqq6CVblWx1CQQimh4f6ITMej4fMBEalzGg3ojA==" saltValue="sVIbI3zfsluERLi2rcRpiw==" spinCount="100000" sheet="1" objects="1" scenarios="1"/>
  <mergeCells count="67">
    <mergeCell ref="C8:D8"/>
    <mergeCell ref="C9:D9"/>
    <mergeCell ref="N5:N6"/>
    <mergeCell ref="O5:O6"/>
    <mergeCell ref="P5:P6"/>
    <mergeCell ref="E5:E6"/>
    <mergeCell ref="Q5:Q7"/>
    <mergeCell ref="C3:C5"/>
    <mergeCell ref="K3:M3"/>
    <mergeCell ref="F5:F6"/>
    <mergeCell ref="H5:H6"/>
    <mergeCell ref="I5:I6"/>
    <mergeCell ref="J5:J6"/>
    <mergeCell ref="K5:K6"/>
    <mergeCell ref="L5:L6"/>
    <mergeCell ref="M5:M6"/>
    <mergeCell ref="C10:D10"/>
    <mergeCell ref="C11:D11"/>
    <mergeCell ref="C12:D12"/>
    <mergeCell ref="C25:D25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13:D13"/>
    <mergeCell ref="C37:D37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49:D49"/>
    <mergeCell ref="C38:D38"/>
    <mergeCell ref="C39:D39"/>
    <mergeCell ref="C40:D40"/>
    <mergeCell ref="C41:D41"/>
    <mergeCell ref="C42:D42"/>
    <mergeCell ref="C43:D43"/>
    <mergeCell ref="C56:D56"/>
    <mergeCell ref="C57:D57"/>
    <mergeCell ref="G5:G6"/>
    <mergeCell ref="R5:R7"/>
    <mergeCell ref="S5:S7"/>
    <mergeCell ref="C50:D50"/>
    <mergeCell ref="C51:D51"/>
    <mergeCell ref="C52:D52"/>
    <mergeCell ref="C53:D53"/>
    <mergeCell ref="C54:D54"/>
    <mergeCell ref="C55:D55"/>
    <mergeCell ref="C44:D44"/>
    <mergeCell ref="C45:D45"/>
    <mergeCell ref="C46:D46"/>
    <mergeCell ref="C47:D47"/>
    <mergeCell ref="C48:D48"/>
  </mergeCells>
  <conditionalFormatting sqref="C8:E57">
    <cfRule type="expression" dxfId="2" priority="3">
      <formula>$U8=1</formula>
    </cfRule>
  </conditionalFormatting>
  <conditionalFormatting sqref="F8:G57">
    <cfRule type="expression" dxfId="1" priority="1">
      <formula>$W8=1</formula>
    </cfRule>
  </conditionalFormatting>
  <conditionalFormatting sqref="P8:P57">
    <cfRule type="expression" dxfId="0" priority="4">
      <formula>$P8&gt;$H8</formula>
    </cfRule>
  </conditionalFormatting>
  <dataValidations count="3">
    <dataValidation type="whole" allowBlank="1" showInputMessage="1" showErrorMessage="1" errorTitle="Doplňte hodnotu mezi 1 - 6" error="Doplňte hodnotu v rozmezí  1 - 6" sqref="H8:H57" xr:uid="{260D11C0-A0BD-4479-A779-EC84B4CDEF9C}">
      <formula1>1</formula1>
      <formula2>6</formula2>
    </dataValidation>
    <dataValidation type="decimal" allowBlank="1" showInputMessage="1" showErrorMessage="1" errorTitle="Doplňte správnou hodnotu úvazku" error="Doplňte výši úvazku v rozmezí od 0,5 - 1" sqref="I8:I57" xr:uid="{3353707E-1CC6-4BF7-A4C3-ACCA4157118D}">
      <formula1>0.5</formula1>
      <formula2>1</formula2>
    </dataValidation>
    <dataValidation type="list" allowBlank="1" showInputMessage="1" showErrorMessage="1" sqref="E8:E57" xr:uid="{95DF7F94-5672-4B27-8258-9A06A0B933C6}">
      <formula1>"do konce roku 2023,od roku 2024"</formula1>
    </dataValidation>
  </dataValidations>
  <pageMargins left="0.7" right="0.7" top="0.78740157499999996" bottom="0.78740157499999996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1D853526-263B-49D0-ABCF-43C96D6AD3A5}">
          <x14:formula1>
            <xm:f>'Podpůrná data'!$E$188:$E$189</xm:f>
          </x14:formula1>
          <xm:sqref>O8:O57 G8:G57</xm:sqref>
        </x14:dataValidation>
        <x14:dataValidation type="list" allowBlank="1" showInputMessage="1" showErrorMessage="1" xr:uid="{CB54418E-CB0F-4FDD-A2D7-F0457B3A4F27}">
          <x14:formula1>
            <xm:f>'Podpůrná data'!$H$188:$H$190</xm:f>
          </x14:formula1>
          <xm:sqref>F8:F57</xm:sqref>
        </x14:dataValidation>
        <x14:dataValidation type="list" allowBlank="1" showInputMessage="1" showErrorMessage="1" xr:uid="{E2F688B7-DD7D-4CF6-BCD1-DF7DB59D29A3}">
          <x14:formula1>
            <xm:f>'Podpůrná data'!$A$17:$A$184</xm:f>
          </x14:formula1>
          <xm:sqref>J8:J57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9B32CC-E11F-47A7-857B-BEED3C8423F3}">
  <dimension ref="A1:J232"/>
  <sheetViews>
    <sheetView zoomScaleNormal="100" workbookViewId="0">
      <selection activeCell="B12" sqref="B12:C12"/>
    </sheetView>
  </sheetViews>
  <sheetFormatPr defaultRowHeight="14.4" x14ac:dyDescent="0.3"/>
  <cols>
    <col min="1" max="1" width="29.109375" customWidth="1"/>
    <col min="2" max="2" width="20.109375" customWidth="1"/>
    <col min="3" max="3" width="14" customWidth="1"/>
    <col min="4" max="4" width="10.109375" bestFit="1" customWidth="1"/>
    <col min="5" max="5" width="27.44140625" customWidth="1"/>
    <col min="6" max="6" width="23.77734375" customWidth="1"/>
    <col min="7" max="7" width="14" customWidth="1"/>
    <col min="8" max="8" width="3.44140625" customWidth="1"/>
    <col min="12" max="12" width="3.77734375" customWidth="1"/>
    <col min="13" max="13" width="29.21875" customWidth="1"/>
    <col min="14" max="14" width="5.77734375" customWidth="1"/>
  </cols>
  <sheetData>
    <row r="1" spans="1:10" ht="16.8" customHeight="1" x14ac:dyDescent="0.35">
      <c r="A1" s="1" t="s">
        <v>0</v>
      </c>
      <c r="B1" s="2" t="s">
        <v>314</v>
      </c>
      <c r="C1" t="s">
        <v>315</v>
      </c>
      <c r="E1" s="3"/>
      <c r="F1" s="3"/>
      <c r="G1" s="3"/>
      <c r="H1" s="3"/>
      <c r="I1" s="251"/>
      <c r="J1" s="251"/>
    </row>
    <row r="2" spans="1:10" ht="5.4" customHeight="1" x14ac:dyDescent="0.3">
      <c r="B2" s="2"/>
      <c r="E2" s="3"/>
      <c r="F2" s="3"/>
      <c r="G2" s="3"/>
      <c r="H2" s="3"/>
    </row>
    <row r="3" spans="1:10" ht="14.4" customHeight="1" x14ac:dyDescent="0.3">
      <c r="A3" t="s">
        <v>54</v>
      </c>
      <c r="B3" s="2">
        <v>1027</v>
      </c>
      <c r="C3" s="2">
        <v>1311</v>
      </c>
      <c r="E3" s="3"/>
      <c r="F3" s="3"/>
      <c r="G3" s="3"/>
      <c r="H3" s="3"/>
      <c r="I3" s="251"/>
    </row>
    <row r="4" spans="1:10" ht="14.4" customHeight="1" x14ac:dyDescent="0.3">
      <c r="A4" t="s">
        <v>55</v>
      </c>
      <c r="B4" s="2">
        <v>108</v>
      </c>
      <c r="C4" s="2">
        <v>108</v>
      </c>
      <c r="E4" s="3"/>
      <c r="F4" s="3"/>
      <c r="G4" s="3"/>
      <c r="H4" s="3"/>
    </row>
    <row r="5" spans="1:10" ht="14.4" customHeight="1" x14ac:dyDescent="0.3">
      <c r="A5" t="s">
        <v>56</v>
      </c>
      <c r="B5" s="2">
        <f>SUM(B3:B4)</f>
        <v>1135</v>
      </c>
      <c r="C5" s="2">
        <f>SUM(C3:C4)</f>
        <v>1419</v>
      </c>
      <c r="E5" s="3"/>
      <c r="F5" s="3"/>
      <c r="G5" s="3"/>
      <c r="H5" s="3"/>
    </row>
    <row r="8" spans="1:10" ht="18" x14ac:dyDescent="0.35">
      <c r="A8" s="1" t="s">
        <v>227</v>
      </c>
    </row>
    <row r="9" spans="1:10" ht="5.4" customHeight="1" x14ac:dyDescent="0.3"/>
    <row r="10" spans="1:10" x14ac:dyDescent="0.3">
      <c r="B10" t="s">
        <v>236</v>
      </c>
      <c r="C10" t="s">
        <v>237</v>
      </c>
      <c r="D10" t="s">
        <v>238</v>
      </c>
    </row>
    <row r="11" spans="1:10" x14ac:dyDescent="0.3">
      <c r="A11" t="s">
        <v>317</v>
      </c>
      <c r="B11" s="2">
        <v>658</v>
      </c>
      <c r="C11" s="2">
        <f>1027-B11</f>
        <v>369</v>
      </c>
      <c r="D11" s="2">
        <v>108</v>
      </c>
    </row>
    <row r="12" spans="1:10" x14ac:dyDescent="0.3">
      <c r="A12" t="s">
        <v>316</v>
      </c>
      <c r="B12" s="2">
        <v>924</v>
      </c>
      <c r="C12" s="2">
        <f>1311-B12</f>
        <v>387</v>
      </c>
      <c r="D12" s="2">
        <v>108</v>
      </c>
    </row>
    <row r="14" spans="1:10" ht="18" customHeight="1" x14ac:dyDescent="0.3">
      <c r="A14" s="368" t="s">
        <v>319</v>
      </c>
      <c r="B14" s="368"/>
      <c r="E14" s="368" t="s">
        <v>320</v>
      </c>
      <c r="F14" s="368"/>
    </row>
    <row r="15" spans="1:10" ht="15" customHeight="1" thickBot="1" x14ac:dyDescent="0.35">
      <c r="A15" s="369"/>
      <c r="B15" s="369"/>
      <c r="E15" s="369"/>
      <c r="F15" s="369"/>
    </row>
    <row r="16" spans="1:10" ht="15" thickBot="1" x14ac:dyDescent="0.35">
      <c r="A16" s="4" t="s">
        <v>58</v>
      </c>
      <c r="B16" s="5" t="s">
        <v>253</v>
      </c>
      <c r="C16" t="s">
        <v>226</v>
      </c>
      <c r="E16" s="4" t="s">
        <v>58</v>
      </c>
      <c r="F16" s="5" t="s">
        <v>253</v>
      </c>
      <c r="G16" t="s">
        <v>226</v>
      </c>
    </row>
    <row r="17" spans="1:7" ht="15" thickBot="1" x14ac:dyDescent="0.35">
      <c r="A17" s="6" t="s">
        <v>59</v>
      </c>
      <c r="B17" s="7">
        <v>0.746</v>
      </c>
      <c r="C17" t="b">
        <f>ISNUMBER(B17)</f>
        <v>1</v>
      </c>
      <c r="E17" s="6" t="s">
        <v>59</v>
      </c>
      <c r="F17" s="253">
        <v>0.59599999999999997</v>
      </c>
      <c r="G17" t="b">
        <f>ISNUMBER(F17)</f>
        <v>1</v>
      </c>
    </row>
    <row r="18" spans="1:7" ht="15" thickBot="1" x14ac:dyDescent="0.35">
      <c r="A18" s="6" t="s">
        <v>60</v>
      </c>
      <c r="B18" s="7">
        <v>0.85799999999999998</v>
      </c>
      <c r="C18" t="b">
        <f t="shared" ref="C18:C82" si="0">ISNUMBER(B18)</f>
        <v>1</v>
      </c>
      <c r="E18" s="6" t="s">
        <v>60</v>
      </c>
      <c r="F18" s="253">
        <v>0.68899999999999995</v>
      </c>
      <c r="G18" t="b">
        <f t="shared" ref="G18:G82" si="1">ISNUMBER(F18)</f>
        <v>1</v>
      </c>
    </row>
    <row r="19" spans="1:7" ht="15" thickBot="1" x14ac:dyDescent="0.35">
      <c r="A19" s="6" t="s">
        <v>61</v>
      </c>
      <c r="B19" s="7">
        <v>1.643</v>
      </c>
      <c r="C19" t="b">
        <f t="shared" si="0"/>
        <v>1</v>
      </c>
      <c r="E19" s="6" t="s">
        <v>61</v>
      </c>
      <c r="F19" s="253">
        <v>1.37</v>
      </c>
      <c r="G19" t="b">
        <f t="shared" si="1"/>
        <v>1</v>
      </c>
    </row>
    <row r="20" spans="1:7" ht="15" thickBot="1" x14ac:dyDescent="0.35">
      <c r="A20" s="6" t="s">
        <v>62</v>
      </c>
      <c r="B20" s="7">
        <v>0.79</v>
      </c>
      <c r="C20" t="b">
        <f t="shared" si="0"/>
        <v>1</v>
      </c>
      <c r="E20" s="6" t="s">
        <v>62</v>
      </c>
      <c r="F20" s="253">
        <v>0.879</v>
      </c>
      <c r="G20" t="b">
        <f t="shared" si="1"/>
        <v>1</v>
      </c>
    </row>
    <row r="21" spans="1:7" ht="15" thickBot="1" x14ac:dyDescent="0.35">
      <c r="A21" s="6" t="s">
        <v>63</v>
      </c>
      <c r="B21" s="7">
        <v>0.98199999999999998</v>
      </c>
      <c r="C21" t="b">
        <f t="shared" si="0"/>
        <v>1</v>
      </c>
      <c r="E21" s="6" t="s">
        <v>63</v>
      </c>
      <c r="F21" s="253">
        <v>1.1379999999999999</v>
      </c>
      <c r="G21" t="b">
        <f t="shared" si="1"/>
        <v>1</v>
      </c>
    </row>
    <row r="22" spans="1:7" ht="15" thickBot="1" x14ac:dyDescent="0.35">
      <c r="A22" s="6" t="s">
        <v>64</v>
      </c>
      <c r="B22" s="7">
        <v>1.2749999999999999</v>
      </c>
      <c r="C22" t="b">
        <f t="shared" si="0"/>
        <v>1</v>
      </c>
      <c r="E22" s="6" t="s">
        <v>64</v>
      </c>
      <c r="F22" s="253">
        <v>1.151</v>
      </c>
      <c r="G22" t="b">
        <f t="shared" si="1"/>
        <v>1</v>
      </c>
    </row>
    <row r="23" spans="1:7" ht="15" thickBot="1" x14ac:dyDescent="0.35">
      <c r="A23" s="6" t="s">
        <v>65</v>
      </c>
      <c r="B23" s="7">
        <v>1.038</v>
      </c>
      <c r="C23" t="b">
        <f t="shared" si="0"/>
        <v>1</v>
      </c>
      <c r="E23" s="6" t="s">
        <v>65</v>
      </c>
      <c r="F23" s="253">
        <v>1.0529999999999999</v>
      </c>
      <c r="G23" t="b">
        <f t="shared" si="1"/>
        <v>1</v>
      </c>
    </row>
    <row r="24" spans="1:7" ht="15" thickBot="1" x14ac:dyDescent="0.35">
      <c r="A24" s="6" t="s">
        <v>66</v>
      </c>
      <c r="B24" s="7">
        <v>1.026</v>
      </c>
      <c r="C24" t="b">
        <f t="shared" si="0"/>
        <v>1</v>
      </c>
      <c r="E24" s="6" t="s">
        <v>66</v>
      </c>
      <c r="F24" s="253">
        <v>0.89</v>
      </c>
      <c r="G24" t="b">
        <f t="shared" si="1"/>
        <v>1</v>
      </c>
    </row>
    <row r="25" spans="1:7" ht="15" thickBot="1" x14ac:dyDescent="0.35">
      <c r="A25" s="6" t="s">
        <v>67</v>
      </c>
      <c r="B25" s="7">
        <v>1.4259999999999999</v>
      </c>
      <c r="C25" t="b">
        <f t="shared" si="0"/>
        <v>1</v>
      </c>
      <c r="E25" s="6" t="s">
        <v>67</v>
      </c>
      <c r="F25" s="253">
        <v>1.228</v>
      </c>
      <c r="G25" t="b">
        <f t="shared" si="1"/>
        <v>1</v>
      </c>
    </row>
    <row r="26" spans="1:7" ht="15" thickBot="1" x14ac:dyDescent="0.35">
      <c r="A26" s="6" t="s">
        <v>68</v>
      </c>
      <c r="B26" s="7">
        <v>1.264</v>
      </c>
      <c r="C26" t="b">
        <f t="shared" si="0"/>
        <v>1</v>
      </c>
      <c r="E26" s="6" t="s">
        <v>68</v>
      </c>
      <c r="F26" s="253">
        <v>1.0629999999999999</v>
      </c>
      <c r="G26" t="b">
        <f t="shared" si="1"/>
        <v>1</v>
      </c>
    </row>
    <row r="27" spans="1:7" ht="15" thickBot="1" x14ac:dyDescent="0.35">
      <c r="A27" s="6" t="s">
        <v>69</v>
      </c>
      <c r="B27" s="7">
        <v>1.01</v>
      </c>
      <c r="C27" t="b">
        <f t="shared" si="0"/>
        <v>1</v>
      </c>
      <c r="E27" s="6" t="s">
        <v>69</v>
      </c>
      <c r="F27" s="253">
        <v>0.84899999999999998</v>
      </c>
      <c r="G27" t="b">
        <f t="shared" si="1"/>
        <v>1</v>
      </c>
    </row>
    <row r="28" spans="1:7" ht="15" thickBot="1" x14ac:dyDescent="0.35">
      <c r="A28" s="6" t="s">
        <v>70</v>
      </c>
      <c r="B28" s="7">
        <v>0.84399999999999997</v>
      </c>
      <c r="C28" t="b">
        <f t="shared" si="0"/>
        <v>1</v>
      </c>
      <c r="E28" s="6" t="s">
        <v>70</v>
      </c>
      <c r="F28" s="253">
        <v>0.76300000000000001</v>
      </c>
      <c r="G28" t="b">
        <f t="shared" si="1"/>
        <v>1</v>
      </c>
    </row>
    <row r="29" spans="1:7" ht="15" thickBot="1" x14ac:dyDescent="0.35">
      <c r="A29" s="6" t="s">
        <v>71</v>
      </c>
      <c r="B29" s="7">
        <v>1.1619999999999999</v>
      </c>
      <c r="C29" t="b">
        <f t="shared" si="0"/>
        <v>1</v>
      </c>
      <c r="E29" s="6" t="s">
        <v>71</v>
      </c>
      <c r="F29" s="253">
        <v>1.004</v>
      </c>
      <c r="G29" t="b">
        <f t="shared" si="1"/>
        <v>1</v>
      </c>
    </row>
    <row r="30" spans="1:7" ht="15" thickBot="1" x14ac:dyDescent="0.35">
      <c r="A30" s="6" t="s">
        <v>72</v>
      </c>
      <c r="B30" s="8"/>
      <c r="C30" t="b">
        <f t="shared" si="0"/>
        <v>0</v>
      </c>
      <c r="E30" s="6" t="s">
        <v>72</v>
      </c>
      <c r="F30" s="254"/>
      <c r="G30" t="b">
        <f t="shared" si="1"/>
        <v>0</v>
      </c>
    </row>
    <row r="31" spans="1:7" ht="15" thickBot="1" x14ac:dyDescent="0.35">
      <c r="A31" s="6" t="s">
        <v>73</v>
      </c>
      <c r="B31" s="7">
        <v>1.06</v>
      </c>
      <c r="C31" t="b">
        <f t="shared" si="0"/>
        <v>1</v>
      </c>
      <c r="E31" s="6" t="s">
        <v>73</v>
      </c>
      <c r="F31" s="253">
        <v>0.83199999999999996</v>
      </c>
      <c r="G31" t="b">
        <f t="shared" si="1"/>
        <v>1</v>
      </c>
    </row>
    <row r="32" spans="1:7" ht="15" thickBot="1" x14ac:dyDescent="0.35">
      <c r="A32" s="6" t="s">
        <v>74</v>
      </c>
      <c r="B32" s="7">
        <v>0.80800000000000005</v>
      </c>
      <c r="C32" t="b">
        <f t="shared" si="0"/>
        <v>1</v>
      </c>
      <c r="E32" s="6" t="s">
        <v>74</v>
      </c>
      <c r="F32" s="253">
        <v>0.63700000000000001</v>
      </c>
      <c r="G32" t="b">
        <f t="shared" si="1"/>
        <v>1</v>
      </c>
    </row>
    <row r="33" spans="1:7" ht="15" thickBot="1" x14ac:dyDescent="0.35">
      <c r="A33" s="6" t="s">
        <v>75</v>
      </c>
      <c r="B33" s="7">
        <v>0.79500000000000004</v>
      </c>
      <c r="C33" t="b">
        <f t="shared" si="0"/>
        <v>1</v>
      </c>
      <c r="E33" s="6" t="s">
        <v>75</v>
      </c>
      <c r="F33" s="253">
        <v>0.73399999999999999</v>
      </c>
      <c r="G33" t="b">
        <f t="shared" si="1"/>
        <v>1</v>
      </c>
    </row>
    <row r="34" spans="1:7" ht="15" thickBot="1" x14ac:dyDescent="0.35">
      <c r="A34" s="6" t="s">
        <v>76</v>
      </c>
      <c r="B34" s="7">
        <v>1.071</v>
      </c>
      <c r="C34" t="b">
        <f t="shared" si="0"/>
        <v>1</v>
      </c>
      <c r="E34" s="6" t="s">
        <v>76</v>
      </c>
      <c r="F34" s="253">
        <v>0.95799999999999996</v>
      </c>
      <c r="G34" t="b">
        <f t="shared" si="1"/>
        <v>1</v>
      </c>
    </row>
    <row r="35" spans="1:7" ht="15" thickBot="1" x14ac:dyDescent="0.35">
      <c r="A35" s="6" t="s">
        <v>77</v>
      </c>
      <c r="B35" s="7">
        <v>0.69299999999999995</v>
      </c>
      <c r="C35" t="b">
        <f t="shared" si="0"/>
        <v>1</v>
      </c>
      <c r="E35" s="6" t="s">
        <v>77</v>
      </c>
      <c r="F35" s="253">
        <v>0.68799999999999994</v>
      </c>
      <c r="G35" t="b">
        <f t="shared" si="1"/>
        <v>1</v>
      </c>
    </row>
    <row r="36" spans="1:7" ht="15" thickBot="1" x14ac:dyDescent="0.35">
      <c r="A36" s="6" t="s">
        <v>78</v>
      </c>
      <c r="B36" s="7">
        <v>1.2010000000000001</v>
      </c>
      <c r="C36" t="b">
        <f t="shared" si="0"/>
        <v>1</v>
      </c>
      <c r="E36" s="6" t="s">
        <v>78</v>
      </c>
      <c r="F36" s="253">
        <v>0.97799999999999998</v>
      </c>
      <c r="G36" t="b">
        <f t="shared" si="1"/>
        <v>1</v>
      </c>
    </row>
    <row r="37" spans="1:7" ht="15" thickBot="1" x14ac:dyDescent="0.35">
      <c r="A37" s="6" t="s">
        <v>79</v>
      </c>
      <c r="B37" s="7">
        <v>1.028</v>
      </c>
      <c r="C37" t="b">
        <f t="shared" si="0"/>
        <v>1</v>
      </c>
      <c r="E37" s="6" t="s">
        <v>79</v>
      </c>
      <c r="F37" s="253">
        <v>0.91</v>
      </c>
      <c r="G37" t="b">
        <f t="shared" si="1"/>
        <v>1</v>
      </c>
    </row>
    <row r="38" spans="1:7" ht="15" thickBot="1" x14ac:dyDescent="0.35">
      <c r="A38" s="6" t="s">
        <v>80</v>
      </c>
      <c r="B38" s="7">
        <v>1.2649999999999999</v>
      </c>
      <c r="C38" t="b">
        <f t="shared" si="0"/>
        <v>1</v>
      </c>
      <c r="E38" s="6" t="s">
        <v>80</v>
      </c>
      <c r="F38" s="253">
        <v>1.048</v>
      </c>
      <c r="G38" t="b">
        <f t="shared" si="1"/>
        <v>1</v>
      </c>
    </row>
    <row r="39" spans="1:7" ht="15" thickBot="1" x14ac:dyDescent="0.35">
      <c r="A39" s="6" t="s">
        <v>81</v>
      </c>
      <c r="B39" s="7">
        <v>0.77900000000000003</v>
      </c>
      <c r="C39" t="b">
        <f t="shared" si="0"/>
        <v>1</v>
      </c>
      <c r="E39" s="6" t="s">
        <v>81</v>
      </c>
      <c r="F39" s="253">
        <v>0.61099999999999999</v>
      </c>
      <c r="G39" t="b">
        <f t="shared" si="1"/>
        <v>1</v>
      </c>
    </row>
    <row r="40" spans="1:7" ht="15" thickBot="1" x14ac:dyDescent="0.35">
      <c r="A40" s="9" t="s">
        <v>82</v>
      </c>
      <c r="B40" s="10">
        <v>1</v>
      </c>
      <c r="C40" t="b">
        <f t="shared" si="0"/>
        <v>1</v>
      </c>
      <c r="E40" s="9" t="s">
        <v>82</v>
      </c>
      <c r="F40" s="255">
        <v>1</v>
      </c>
      <c r="G40" t="b">
        <f t="shared" si="1"/>
        <v>1</v>
      </c>
    </row>
    <row r="41" spans="1:7" ht="15" thickBot="1" x14ac:dyDescent="0.35">
      <c r="A41" s="6" t="s">
        <v>83</v>
      </c>
      <c r="B41" s="7">
        <v>1.1379999999999999</v>
      </c>
      <c r="C41" t="b">
        <f t="shared" si="0"/>
        <v>1</v>
      </c>
      <c r="E41" s="6" t="s">
        <v>83</v>
      </c>
      <c r="F41" s="253">
        <v>0.90500000000000003</v>
      </c>
      <c r="G41" t="b">
        <f t="shared" si="1"/>
        <v>1</v>
      </c>
    </row>
    <row r="42" spans="1:7" ht="15" thickBot="1" x14ac:dyDescent="0.35">
      <c r="A42" s="6" t="s">
        <v>84</v>
      </c>
      <c r="B42" s="7">
        <v>1.6679999999999999</v>
      </c>
      <c r="C42" t="b">
        <f t="shared" si="0"/>
        <v>1</v>
      </c>
      <c r="E42" s="6" t="s">
        <v>84</v>
      </c>
      <c r="F42" s="253">
        <v>1.411</v>
      </c>
      <c r="G42" t="b">
        <f t="shared" si="1"/>
        <v>1</v>
      </c>
    </row>
    <row r="43" spans="1:7" ht="15" thickBot="1" x14ac:dyDescent="0.35">
      <c r="A43" s="6" t="s">
        <v>85</v>
      </c>
      <c r="B43" s="7">
        <v>1.92</v>
      </c>
      <c r="C43" t="b">
        <f t="shared" si="0"/>
        <v>1</v>
      </c>
      <c r="E43" s="6" t="s">
        <v>85</v>
      </c>
      <c r="F43" s="253">
        <v>1.48</v>
      </c>
      <c r="G43" t="b">
        <f t="shared" si="1"/>
        <v>1</v>
      </c>
    </row>
    <row r="44" spans="1:7" ht="15" thickBot="1" x14ac:dyDescent="0.35">
      <c r="A44" s="6" t="s">
        <v>86</v>
      </c>
      <c r="B44" s="7">
        <v>0.77600000000000002</v>
      </c>
      <c r="C44" t="b">
        <f t="shared" si="0"/>
        <v>1</v>
      </c>
      <c r="E44" s="6" t="s">
        <v>86</v>
      </c>
      <c r="F44" s="253">
        <v>0.79900000000000004</v>
      </c>
      <c r="G44" t="b">
        <f t="shared" si="1"/>
        <v>1</v>
      </c>
    </row>
    <row r="45" spans="1:7" ht="15" thickBot="1" x14ac:dyDescent="0.35">
      <c r="A45" s="6" t="s">
        <v>87</v>
      </c>
      <c r="B45" s="7">
        <v>1.1020000000000001</v>
      </c>
      <c r="C45" t="b">
        <f t="shared" si="0"/>
        <v>1</v>
      </c>
      <c r="E45" s="6" t="s">
        <v>87</v>
      </c>
      <c r="F45" s="253">
        <v>1.147</v>
      </c>
      <c r="G45" t="b">
        <f t="shared" si="1"/>
        <v>1</v>
      </c>
    </row>
    <row r="46" spans="1:7" ht="15" thickBot="1" x14ac:dyDescent="0.35">
      <c r="A46" s="6" t="s">
        <v>88</v>
      </c>
      <c r="B46" s="7">
        <v>0.85199999999999998</v>
      </c>
      <c r="C46" t="b">
        <f t="shared" si="0"/>
        <v>1</v>
      </c>
      <c r="E46" s="6" t="s">
        <v>88</v>
      </c>
      <c r="F46" s="253">
        <v>0.76800000000000002</v>
      </c>
      <c r="G46" t="b">
        <f t="shared" si="1"/>
        <v>1</v>
      </c>
    </row>
    <row r="47" spans="1:7" ht="15" thickBot="1" x14ac:dyDescent="0.35">
      <c r="A47" s="6" t="s">
        <v>89</v>
      </c>
      <c r="B47" s="7">
        <v>1.004</v>
      </c>
      <c r="C47" t="b">
        <f t="shared" si="0"/>
        <v>1</v>
      </c>
      <c r="E47" s="6" t="s">
        <v>89</v>
      </c>
      <c r="F47" s="253">
        <v>0.879</v>
      </c>
      <c r="G47" t="b">
        <f t="shared" si="1"/>
        <v>1</v>
      </c>
    </row>
    <row r="48" spans="1:7" ht="15" thickBot="1" x14ac:dyDescent="0.35">
      <c r="A48" s="6" t="s">
        <v>90</v>
      </c>
      <c r="B48" s="7">
        <v>1.522</v>
      </c>
      <c r="C48" t="b">
        <f t="shared" si="0"/>
        <v>1</v>
      </c>
      <c r="E48" s="6" t="s">
        <v>90</v>
      </c>
      <c r="F48" s="253">
        <v>1.1299999999999999</v>
      </c>
      <c r="G48" t="b">
        <f t="shared" si="1"/>
        <v>1</v>
      </c>
    </row>
    <row r="49" spans="1:7" ht="15" thickBot="1" x14ac:dyDescent="0.35">
      <c r="A49" s="6" t="s">
        <v>91</v>
      </c>
      <c r="B49" s="7">
        <v>1.0149999999999999</v>
      </c>
      <c r="C49" t="b">
        <f t="shared" si="0"/>
        <v>1</v>
      </c>
      <c r="E49" s="6" t="s">
        <v>91</v>
      </c>
      <c r="F49" s="253">
        <v>0.98499999999999999</v>
      </c>
      <c r="G49" t="b">
        <f t="shared" si="1"/>
        <v>1</v>
      </c>
    </row>
    <row r="50" spans="1:7" ht="15" thickBot="1" x14ac:dyDescent="0.35">
      <c r="A50" s="6" t="s">
        <v>92</v>
      </c>
      <c r="B50" s="7">
        <v>1.0349999999999999</v>
      </c>
      <c r="C50" t="b">
        <f t="shared" si="0"/>
        <v>1</v>
      </c>
      <c r="E50" s="6" t="s">
        <v>92</v>
      </c>
      <c r="F50" s="253">
        <v>0.85099999999999998</v>
      </c>
      <c r="G50" t="b">
        <f t="shared" si="1"/>
        <v>1</v>
      </c>
    </row>
    <row r="51" spans="1:7" ht="15" thickBot="1" x14ac:dyDescent="0.35">
      <c r="A51" s="6" t="s">
        <v>93</v>
      </c>
      <c r="B51" s="7">
        <v>1.6679999999999999</v>
      </c>
      <c r="C51" t="b">
        <f t="shared" si="0"/>
        <v>1</v>
      </c>
      <c r="E51" s="6" t="s">
        <v>93</v>
      </c>
      <c r="F51" s="253">
        <v>1.4259999999999999</v>
      </c>
      <c r="G51" t="b">
        <f t="shared" si="1"/>
        <v>1</v>
      </c>
    </row>
    <row r="52" spans="1:7" ht="15" thickBot="1" x14ac:dyDescent="0.35">
      <c r="A52" s="6" t="s">
        <v>94</v>
      </c>
      <c r="B52" s="7">
        <v>0.92900000000000005</v>
      </c>
      <c r="C52" t="b">
        <f t="shared" si="0"/>
        <v>1</v>
      </c>
      <c r="E52" s="6" t="s">
        <v>94</v>
      </c>
      <c r="F52" s="253">
        <v>0.77200000000000002</v>
      </c>
      <c r="G52" t="b">
        <f t="shared" si="1"/>
        <v>1</v>
      </c>
    </row>
    <row r="53" spans="1:7" ht="15" thickBot="1" x14ac:dyDescent="0.35">
      <c r="A53" s="6" t="s">
        <v>95</v>
      </c>
      <c r="B53" s="7">
        <v>1.028</v>
      </c>
      <c r="C53" t="b">
        <f t="shared" si="0"/>
        <v>1</v>
      </c>
      <c r="E53" s="6" t="s">
        <v>95</v>
      </c>
      <c r="F53" s="253">
        <v>0.94499999999999995</v>
      </c>
      <c r="G53" t="b">
        <f t="shared" si="1"/>
        <v>1</v>
      </c>
    </row>
    <row r="54" spans="1:7" ht="15" thickBot="1" x14ac:dyDescent="0.35">
      <c r="A54" s="6" t="s">
        <v>96</v>
      </c>
      <c r="B54" s="7">
        <v>1.51</v>
      </c>
      <c r="C54" t="b">
        <f t="shared" si="0"/>
        <v>1</v>
      </c>
      <c r="E54" s="6" t="s">
        <v>96</v>
      </c>
      <c r="F54" s="253">
        <v>1.254</v>
      </c>
      <c r="G54" t="b">
        <f t="shared" si="1"/>
        <v>1</v>
      </c>
    </row>
    <row r="55" spans="1:7" ht="15" thickBot="1" x14ac:dyDescent="0.35">
      <c r="A55" s="6" t="s">
        <v>97</v>
      </c>
      <c r="B55" s="7">
        <v>1.7410000000000001</v>
      </c>
      <c r="C55" t="b">
        <f t="shared" si="0"/>
        <v>1</v>
      </c>
      <c r="E55" s="6" t="s">
        <v>97</v>
      </c>
      <c r="F55" s="253">
        <v>1.2549999999999999</v>
      </c>
      <c r="G55" t="b">
        <f t="shared" si="1"/>
        <v>1</v>
      </c>
    </row>
    <row r="56" spans="1:7" ht="15" thickBot="1" x14ac:dyDescent="0.35">
      <c r="A56" s="6" t="s">
        <v>98</v>
      </c>
      <c r="B56" s="7">
        <v>1.3640000000000001</v>
      </c>
      <c r="C56" t="b">
        <f t="shared" si="0"/>
        <v>1</v>
      </c>
      <c r="E56" s="6" t="s">
        <v>98</v>
      </c>
      <c r="F56" s="253">
        <v>1.145</v>
      </c>
      <c r="G56" t="b">
        <f t="shared" si="1"/>
        <v>1</v>
      </c>
    </row>
    <row r="57" spans="1:7" ht="15" thickBot="1" x14ac:dyDescent="0.35">
      <c r="A57" s="6" t="s">
        <v>99</v>
      </c>
      <c r="B57" s="7">
        <v>0.87</v>
      </c>
      <c r="C57" t="b">
        <f t="shared" si="0"/>
        <v>1</v>
      </c>
      <c r="E57" s="6" t="s">
        <v>99</v>
      </c>
      <c r="F57" s="253">
        <v>0.98699999999999999</v>
      </c>
      <c r="G57" t="b">
        <f t="shared" si="1"/>
        <v>1</v>
      </c>
    </row>
    <row r="58" spans="1:7" ht="15" thickBot="1" x14ac:dyDescent="0.35">
      <c r="A58" s="6" t="s">
        <v>100</v>
      </c>
      <c r="B58" s="7">
        <v>0.93400000000000005</v>
      </c>
      <c r="C58" t="b">
        <f t="shared" si="0"/>
        <v>1</v>
      </c>
      <c r="E58" s="6" t="s">
        <v>100</v>
      </c>
      <c r="F58" s="253">
        <v>0.88900000000000001</v>
      </c>
      <c r="G58" t="b">
        <f t="shared" si="1"/>
        <v>1</v>
      </c>
    </row>
    <row r="59" spans="1:7" ht="15" thickBot="1" x14ac:dyDescent="0.35">
      <c r="A59" s="6" t="s">
        <v>101</v>
      </c>
      <c r="B59" s="7">
        <v>0.78600000000000003</v>
      </c>
      <c r="C59" t="b">
        <f t="shared" si="0"/>
        <v>1</v>
      </c>
      <c r="E59" s="6" t="s">
        <v>101</v>
      </c>
      <c r="F59" s="253">
        <v>0.82599999999999996</v>
      </c>
      <c r="G59" t="b">
        <f t="shared" si="1"/>
        <v>1</v>
      </c>
    </row>
    <row r="60" spans="1:7" ht="15" thickBot="1" x14ac:dyDescent="0.35">
      <c r="A60" s="6" t="s">
        <v>102</v>
      </c>
      <c r="B60" s="7">
        <v>1.103</v>
      </c>
      <c r="C60" t="b">
        <f t="shared" si="0"/>
        <v>1</v>
      </c>
      <c r="E60" s="6" t="s">
        <v>102</v>
      </c>
      <c r="F60" s="253">
        <v>1.03</v>
      </c>
      <c r="G60" t="b">
        <f t="shared" si="1"/>
        <v>1</v>
      </c>
    </row>
    <row r="61" spans="1:7" ht="15" thickBot="1" x14ac:dyDescent="0.35">
      <c r="A61" s="6" t="s">
        <v>103</v>
      </c>
      <c r="B61" s="7">
        <v>1.0640000000000001</v>
      </c>
      <c r="C61" t="b">
        <f t="shared" si="0"/>
        <v>1</v>
      </c>
      <c r="E61" s="6" t="s">
        <v>103</v>
      </c>
      <c r="F61" s="253">
        <v>1.2270000000000001</v>
      </c>
      <c r="G61" t="b">
        <f t="shared" si="1"/>
        <v>1</v>
      </c>
    </row>
    <row r="62" spans="1:7" ht="15" thickBot="1" x14ac:dyDescent="0.35">
      <c r="A62" s="6" t="s">
        <v>104</v>
      </c>
      <c r="B62" s="7">
        <v>1.0349999999999999</v>
      </c>
      <c r="C62" t="b">
        <f t="shared" si="0"/>
        <v>1</v>
      </c>
      <c r="E62" s="6" t="s">
        <v>104</v>
      </c>
      <c r="F62" s="253">
        <v>0.80300000000000005</v>
      </c>
      <c r="G62" t="b">
        <f t="shared" si="1"/>
        <v>1</v>
      </c>
    </row>
    <row r="63" spans="1:7" ht="15" thickBot="1" x14ac:dyDescent="0.35">
      <c r="A63" s="6" t="s">
        <v>105</v>
      </c>
      <c r="B63" s="7">
        <v>0.90600000000000003</v>
      </c>
      <c r="C63" t="b">
        <f t="shared" si="0"/>
        <v>1</v>
      </c>
      <c r="E63" s="6" t="s">
        <v>105</v>
      </c>
      <c r="F63" s="253">
        <v>0.94599999999999995</v>
      </c>
      <c r="G63" t="b">
        <f t="shared" si="1"/>
        <v>1</v>
      </c>
    </row>
    <row r="64" spans="1:7" ht="15" thickBot="1" x14ac:dyDescent="0.35">
      <c r="A64" s="6" t="s">
        <v>106</v>
      </c>
      <c r="B64" s="7">
        <v>1.0740000000000001</v>
      </c>
      <c r="C64" t="b">
        <f t="shared" si="0"/>
        <v>1</v>
      </c>
      <c r="E64" s="6" t="s">
        <v>106</v>
      </c>
      <c r="F64" s="253">
        <v>1.1459999999999999</v>
      </c>
      <c r="G64" t="b">
        <f t="shared" si="1"/>
        <v>1</v>
      </c>
    </row>
    <row r="65" spans="1:7" ht="15" thickBot="1" x14ac:dyDescent="0.35">
      <c r="A65" s="6" t="s">
        <v>107</v>
      </c>
      <c r="B65" s="7">
        <v>0.97799999999999998</v>
      </c>
      <c r="C65" t="b">
        <f t="shared" si="0"/>
        <v>1</v>
      </c>
      <c r="E65" s="6" t="s">
        <v>107</v>
      </c>
      <c r="F65" s="253">
        <v>0.90400000000000003</v>
      </c>
      <c r="G65" t="b">
        <f t="shared" si="1"/>
        <v>1</v>
      </c>
    </row>
    <row r="66" spans="1:7" ht="15" thickBot="1" x14ac:dyDescent="0.35">
      <c r="A66" s="6" t="s">
        <v>108</v>
      </c>
      <c r="B66" s="7">
        <v>1.4590000000000001</v>
      </c>
      <c r="C66" t="b">
        <f t="shared" si="0"/>
        <v>1</v>
      </c>
      <c r="E66" s="6" t="s">
        <v>108</v>
      </c>
      <c r="F66" s="253">
        <v>1.2430000000000001</v>
      </c>
      <c r="G66" t="b">
        <f t="shared" si="1"/>
        <v>1</v>
      </c>
    </row>
    <row r="67" spans="1:7" ht="15" thickBot="1" x14ac:dyDescent="0.35">
      <c r="A67" s="6" t="s">
        <v>109</v>
      </c>
      <c r="B67" s="7">
        <v>0.878</v>
      </c>
      <c r="C67" t="b">
        <f t="shared" si="0"/>
        <v>1</v>
      </c>
      <c r="E67" s="6" t="s">
        <v>109</v>
      </c>
      <c r="F67" s="253">
        <v>0.71799999999999997</v>
      </c>
      <c r="G67" t="b">
        <f t="shared" si="1"/>
        <v>1</v>
      </c>
    </row>
    <row r="68" spans="1:7" ht="15" thickBot="1" x14ac:dyDescent="0.35">
      <c r="A68" s="6" t="s">
        <v>110</v>
      </c>
      <c r="B68" s="7">
        <v>0.95399999999999996</v>
      </c>
      <c r="C68" t="b">
        <f t="shared" si="0"/>
        <v>1</v>
      </c>
      <c r="E68" s="6" t="s">
        <v>110</v>
      </c>
      <c r="F68" s="253">
        <v>0.85099999999999998</v>
      </c>
      <c r="G68" t="b">
        <f t="shared" si="1"/>
        <v>1</v>
      </c>
    </row>
    <row r="69" spans="1:7" ht="15" thickBot="1" x14ac:dyDescent="0.35">
      <c r="A69" s="6" t="s">
        <v>111</v>
      </c>
      <c r="B69" s="7">
        <v>0.93300000000000005</v>
      </c>
      <c r="C69" t="b">
        <f t="shared" si="0"/>
        <v>1</v>
      </c>
      <c r="E69" s="6" t="s">
        <v>111</v>
      </c>
      <c r="F69" s="253">
        <v>0.97</v>
      </c>
      <c r="G69" t="b">
        <f t="shared" si="1"/>
        <v>1</v>
      </c>
    </row>
    <row r="70" spans="1:7" ht="15" thickBot="1" x14ac:dyDescent="0.35">
      <c r="A70" s="6" t="s">
        <v>112</v>
      </c>
      <c r="B70" s="7">
        <v>0.92300000000000004</v>
      </c>
      <c r="C70" t="b">
        <f t="shared" si="0"/>
        <v>1</v>
      </c>
      <c r="E70" s="6" t="s">
        <v>112</v>
      </c>
      <c r="F70" s="253">
        <v>0.76100000000000001</v>
      </c>
      <c r="G70" t="b">
        <f t="shared" si="1"/>
        <v>1</v>
      </c>
    </row>
    <row r="71" spans="1:7" ht="15" thickBot="1" x14ac:dyDescent="0.35">
      <c r="A71" s="6" t="s">
        <v>113</v>
      </c>
      <c r="B71" s="7">
        <v>1.51</v>
      </c>
      <c r="C71" t="b">
        <f t="shared" si="0"/>
        <v>1</v>
      </c>
      <c r="E71" s="6" t="s">
        <v>113</v>
      </c>
      <c r="F71" s="253">
        <v>1.45</v>
      </c>
      <c r="G71" t="b">
        <f t="shared" si="1"/>
        <v>1</v>
      </c>
    </row>
    <row r="72" spans="1:7" ht="15" thickBot="1" x14ac:dyDescent="0.35">
      <c r="A72" s="6" t="s">
        <v>114</v>
      </c>
      <c r="B72" s="7">
        <v>1.65</v>
      </c>
      <c r="C72" t="b">
        <f t="shared" si="0"/>
        <v>1</v>
      </c>
      <c r="E72" s="6" t="s">
        <v>114</v>
      </c>
      <c r="F72" s="253">
        <v>1.476</v>
      </c>
      <c r="G72" t="b">
        <f t="shared" si="1"/>
        <v>1</v>
      </c>
    </row>
    <row r="73" spans="1:7" ht="15" thickBot="1" x14ac:dyDescent="0.35">
      <c r="A73" s="6" t="s">
        <v>115</v>
      </c>
      <c r="B73" s="7">
        <v>1.2310000000000001</v>
      </c>
      <c r="C73" t="b">
        <f t="shared" si="0"/>
        <v>1</v>
      </c>
      <c r="E73" s="6" t="s">
        <v>115</v>
      </c>
      <c r="F73" s="253">
        <v>1.0129999999999999</v>
      </c>
      <c r="G73" t="b">
        <f t="shared" si="1"/>
        <v>1</v>
      </c>
    </row>
    <row r="74" spans="1:7" ht="15" thickBot="1" x14ac:dyDescent="0.35">
      <c r="A74" s="6" t="s">
        <v>116</v>
      </c>
      <c r="B74" s="7">
        <v>1.355</v>
      </c>
      <c r="C74" t="b">
        <f t="shared" si="0"/>
        <v>1</v>
      </c>
      <c r="E74" s="6" t="s">
        <v>116</v>
      </c>
      <c r="F74" s="253">
        <v>1.2909999999999999</v>
      </c>
      <c r="G74" t="b">
        <f t="shared" si="1"/>
        <v>1</v>
      </c>
    </row>
    <row r="75" spans="1:7" ht="15" thickBot="1" x14ac:dyDescent="0.35">
      <c r="A75" s="6" t="s">
        <v>312</v>
      </c>
      <c r="B75" s="7">
        <v>1.7170000000000001</v>
      </c>
      <c r="C75" t="b">
        <f t="shared" si="0"/>
        <v>1</v>
      </c>
      <c r="E75" s="6" t="s">
        <v>312</v>
      </c>
      <c r="F75" s="253"/>
      <c r="G75" t="b">
        <f t="shared" si="1"/>
        <v>0</v>
      </c>
    </row>
    <row r="76" spans="1:7" ht="15" thickBot="1" x14ac:dyDescent="0.35">
      <c r="A76" s="6" t="s">
        <v>117</v>
      </c>
      <c r="B76" s="7">
        <v>1.0669999999999999</v>
      </c>
      <c r="C76" t="b">
        <f t="shared" si="0"/>
        <v>1</v>
      </c>
      <c r="E76" s="6" t="s">
        <v>117</v>
      </c>
      <c r="F76" s="253">
        <v>1.0960000000000001</v>
      </c>
      <c r="G76" t="b">
        <f t="shared" si="1"/>
        <v>1</v>
      </c>
    </row>
    <row r="77" spans="1:7" ht="15" thickBot="1" x14ac:dyDescent="0.35">
      <c r="A77" s="6" t="s">
        <v>118</v>
      </c>
      <c r="B77" s="7">
        <v>1.306</v>
      </c>
      <c r="C77" t="b">
        <f t="shared" si="0"/>
        <v>1</v>
      </c>
      <c r="E77" s="6" t="s">
        <v>118</v>
      </c>
      <c r="F77" s="253">
        <v>1.7110000000000001</v>
      </c>
      <c r="G77" t="b">
        <f t="shared" si="1"/>
        <v>1</v>
      </c>
    </row>
    <row r="78" spans="1:7" ht="15" thickBot="1" x14ac:dyDescent="0.35">
      <c r="A78" s="6" t="s">
        <v>119</v>
      </c>
      <c r="B78" s="7">
        <v>1.32</v>
      </c>
      <c r="C78" t="b">
        <f t="shared" si="0"/>
        <v>1</v>
      </c>
      <c r="E78" s="6" t="s">
        <v>119</v>
      </c>
      <c r="F78" s="253">
        <v>1.1100000000000001</v>
      </c>
      <c r="G78" t="b">
        <f t="shared" si="1"/>
        <v>1</v>
      </c>
    </row>
    <row r="79" spans="1:7" ht="15" thickBot="1" x14ac:dyDescent="0.35">
      <c r="A79" s="6" t="s">
        <v>120</v>
      </c>
      <c r="B79" s="7">
        <v>0.69899999999999995</v>
      </c>
      <c r="C79" t="b">
        <f t="shared" si="0"/>
        <v>1</v>
      </c>
      <c r="E79" s="6" t="s">
        <v>120</v>
      </c>
      <c r="F79" s="253">
        <v>0.67</v>
      </c>
      <c r="G79" t="b">
        <f t="shared" si="1"/>
        <v>1</v>
      </c>
    </row>
    <row r="80" spans="1:7" ht="15" thickBot="1" x14ac:dyDescent="0.35">
      <c r="A80" s="6" t="s">
        <v>121</v>
      </c>
      <c r="B80" s="7">
        <v>1.2070000000000001</v>
      </c>
      <c r="C80" t="b">
        <f t="shared" si="0"/>
        <v>1</v>
      </c>
      <c r="E80" s="6" t="s">
        <v>121</v>
      </c>
      <c r="F80" s="253">
        <v>1.359</v>
      </c>
      <c r="G80" t="b">
        <f t="shared" si="1"/>
        <v>1</v>
      </c>
    </row>
    <row r="81" spans="1:7" ht="15" thickBot="1" x14ac:dyDescent="0.35">
      <c r="A81" s="6" t="s">
        <v>122</v>
      </c>
      <c r="B81" s="7">
        <v>1.2490000000000001</v>
      </c>
      <c r="C81" t="b">
        <f t="shared" si="0"/>
        <v>1</v>
      </c>
      <c r="E81" s="6" t="s">
        <v>122</v>
      </c>
      <c r="F81" s="253">
        <v>0.98599999999999999</v>
      </c>
      <c r="G81" t="b">
        <f t="shared" si="1"/>
        <v>1</v>
      </c>
    </row>
    <row r="82" spans="1:7" ht="15" thickBot="1" x14ac:dyDescent="0.35">
      <c r="A82" s="6" t="s">
        <v>123</v>
      </c>
      <c r="B82" s="7">
        <v>0.99399999999999999</v>
      </c>
      <c r="C82" t="b">
        <f t="shared" si="0"/>
        <v>1</v>
      </c>
      <c r="E82" s="6" t="s">
        <v>123</v>
      </c>
      <c r="F82" s="253">
        <v>0.90700000000000003</v>
      </c>
      <c r="G82" t="b">
        <f t="shared" si="1"/>
        <v>1</v>
      </c>
    </row>
    <row r="83" spans="1:7" ht="15" thickBot="1" x14ac:dyDescent="0.35">
      <c r="A83" s="6" t="s">
        <v>124</v>
      </c>
      <c r="B83" s="7">
        <v>1.1100000000000001</v>
      </c>
      <c r="C83" t="b">
        <f t="shared" ref="C83:C146" si="2">ISNUMBER(B83)</f>
        <v>1</v>
      </c>
      <c r="E83" s="6" t="s">
        <v>124</v>
      </c>
      <c r="F83" s="253">
        <v>0.97599999999999998</v>
      </c>
      <c r="G83" t="b">
        <f t="shared" ref="G83:G146" si="3">ISNUMBER(F83)</f>
        <v>1</v>
      </c>
    </row>
    <row r="84" spans="1:7" ht="15" thickBot="1" x14ac:dyDescent="0.35">
      <c r="A84" s="6" t="s">
        <v>125</v>
      </c>
      <c r="B84" s="7">
        <v>1.2030000000000001</v>
      </c>
      <c r="C84" t="b">
        <f t="shared" si="2"/>
        <v>1</v>
      </c>
      <c r="E84" s="6" t="s">
        <v>125</v>
      </c>
      <c r="F84" s="253">
        <v>1.216</v>
      </c>
      <c r="G84" t="b">
        <f t="shared" si="3"/>
        <v>1</v>
      </c>
    </row>
    <row r="85" spans="1:7" ht="15" thickBot="1" x14ac:dyDescent="0.35">
      <c r="A85" s="6" t="s">
        <v>126</v>
      </c>
      <c r="B85" s="7">
        <v>0.88</v>
      </c>
      <c r="C85" t="b">
        <f t="shared" si="2"/>
        <v>1</v>
      </c>
      <c r="E85" s="6" t="s">
        <v>126</v>
      </c>
      <c r="F85" s="253">
        <v>0.73299999999999998</v>
      </c>
      <c r="G85" t="b">
        <f t="shared" si="3"/>
        <v>1</v>
      </c>
    </row>
    <row r="86" spans="1:7" ht="15" thickBot="1" x14ac:dyDescent="0.35">
      <c r="A86" s="6" t="s">
        <v>127</v>
      </c>
      <c r="B86" s="7">
        <v>0.90900000000000003</v>
      </c>
      <c r="C86" t="b">
        <f t="shared" si="2"/>
        <v>1</v>
      </c>
      <c r="E86" s="6" t="s">
        <v>127</v>
      </c>
      <c r="F86" s="253">
        <v>0.84799999999999998</v>
      </c>
      <c r="G86" t="b">
        <f t="shared" si="3"/>
        <v>1</v>
      </c>
    </row>
    <row r="87" spans="1:7" ht="15" thickBot="1" x14ac:dyDescent="0.35">
      <c r="A87" s="6" t="s">
        <v>128</v>
      </c>
      <c r="B87" s="7">
        <v>1.0820000000000001</v>
      </c>
      <c r="C87" t="b">
        <f t="shared" si="2"/>
        <v>1</v>
      </c>
      <c r="E87" s="6" t="s">
        <v>128</v>
      </c>
      <c r="F87" s="253">
        <v>0.96499999999999997</v>
      </c>
      <c r="G87" t="b">
        <f t="shared" si="3"/>
        <v>1</v>
      </c>
    </row>
    <row r="88" spans="1:7" ht="15" thickBot="1" x14ac:dyDescent="0.35">
      <c r="A88" s="6" t="s">
        <v>129</v>
      </c>
      <c r="B88" s="7">
        <v>0.85399999999999998</v>
      </c>
      <c r="C88" t="b">
        <f t="shared" si="2"/>
        <v>1</v>
      </c>
      <c r="E88" s="6" t="s">
        <v>129</v>
      </c>
      <c r="F88" s="253">
        <v>0.73799999999999999</v>
      </c>
      <c r="G88" t="b">
        <f t="shared" si="3"/>
        <v>1</v>
      </c>
    </row>
    <row r="89" spans="1:7" ht="15" thickBot="1" x14ac:dyDescent="0.35">
      <c r="A89" s="6" t="s">
        <v>130</v>
      </c>
      <c r="B89" s="7">
        <v>0.95699999999999996</v>
      </c>
      <c r="C89" t="b">
        <f t="shared" si="2"/>
        <v>1</v>
      </c>
      <c r="E89" s="6" t="s">
        <v>130</v>
      </c>
      <c r="F89" s="253">
        <v>0.80500000000000005</v>
      </c>
      <c r="G89" t="b">
        <f t="shared" si="3"/>
        <v>1</v>
      </c>
    </row>
    <row r="90" spans="1:7" ht="15" thickBot="1" x14ac:dyDescent="0.35">
      <c r="A90" s="6" t="s">
        <v>131</v>
      </c>
      <c r="B90" s="7">
        <v>1.4830000000000001</v>
      </c>
      <c r="C90" t="b">
        <f t="shared" si="2"/>
        <v>1</v>
      </c>
      <c r="E90" s="6" t="s">
        <v>131</v>
      </c>
      <c r="F90" s="253">
        <v>1.2829999999999999</v>
      </c>
      <c r="G90" t="b">
        <f t="shared" si="3"/>
        <v>1</v>
      </c>
    </row>
    <row r="91" spans="1:7" ht="15" thickBot="1" x14ac:dyDescent="0.35">
      <c r="A91" s="6" t="s">
        <v>132</v>
      </c>
      <c r="B91" s="7">
        <v>0.88700000000000001</v>
      </c>
      <c r="C91" t="b">
        <f t="shared" si="2"/>
        <v>1</v>
      </c>
      <c r="E91" s="6" t="s">
        <v>132</v>
      </c>
      <c r="F91" s="253">
        <v>0.56399999999999995</v>
      </c>
      <c r="G91" t="b">
        <f t="shared" si="3"/>
        <v>1</v>
      </c>
    </row>
    <row r="92" spans="1:7" ht="15" thickBot="1" x14ac:dyDescent="0.35">
      <c r="A92" s="6" t="s">
        <v>133</v>
      </c>
      <c r="B92" s="7">
        <v>0.98099999999999998</v>
      </c>
      <c r="C92" t="b">
        <f t="shared" si="2"/>
        <v>1</v>
      </c>
      <c r="E92" s="6" t="s">
        <v>133</v>
      </c>
      <c r="F92" s="253">
        <v>0.90800000000000003</v>
      </c>
      <c r="G92" t="b">
        <f t="shared" si="3"/>
        <v>1</v>
      </c>
    </row>
    <row r="93" spans="1:7" ht="15" thickBot="1" x14ac:dyDescent="0.35">
      <c r="A93" s="6" t="s">
        <v>134</v>
      </c>
      <c r="B93" s="7">
        <v>1.0429999999999999</v>
      </c>
      <c r="C93" t="b">
        <f t="shared" si="2"/>
        <v>1</v>
      </c>
      <c r="E93" s="6" t="s">
        <v>134</v>
      </c>
      <c r="F93" s="253">
        <v>1.29</v>
      </c>
      <c r="G93" t="b">
        <f t="shared" si="3"/>
        <v>1</v>
      </c>
    </row>
    <row r="94" spans="1:7" ht="15" thickBot="1" x14ac:dyDescent="0.35">
      <c r="A94" s="6" t="s">
        <v>135</v>
      </c>
      <c r="B94" s="7">
        <v>0.98</v>
      </c>
      <c r="C94" t="b">
        <f t="shared" si="2"/>
        <v>1</v>
      </c>
      <c r="E94" s="6" t="s">
        <v>135</v>
      </c>
      <c r="F94" s="253">
        <v>0.87</v>
      </c>
      <c r="G94" t="b">
        <f t="shared" si="3"/>
        <v>1</v>
      </c>
    </row>
    <row r="95" spans="1:7" ht="15" thickBot="1" x14ac:dyDescent="0.35">
      <c r="A95" s="6" t="s">
        <v>136</v>
      </c>
      <c r="B95" s="7">
        <v>0.93200000000000005</v>
      </c>
      <c r="C95" t="b">
        <f t="shared" si="2"/>
        <v>1</v>
      </c>
      <c r="E95" s="6" t="s">
        <v>136</v>
      </c>
      <c r="F95" s="253">
        <v>0.84699999999999998</v>
      </c>
      <c r="G95" t="b">
        <f t="shared" si="3"/>
        <v>1</v>
      </c>
    </row>
    <row r="96" spans="1:7" ht="15" thickBot="1" x14ac:dyDescent="0.35">
      <c r="A96" s="6" t="s">
        <v>137</v>
      </c>
      <c r="B96" s="7">
        <v>1.135</v>
      </c>
      <c r="C96" t="b">
        <f t="shared" si="2"/>
        <v>1</v>
      </c>
      <c r="E96" s="6" t="s">
        <v>137</v>
      </c>
      <c r="F96" s="253">
        <v>0.68300000000000005</v>
      </c>
      <c r="G96" t="b">
        <f t="shared" si="3"/>
        <v>1</v>
      </c>
    </row>
    <row r="97" spans="1:7" ht="15" thickBot="1" x14ac:dyDescent="0.35">
      <c r="A97" s="6" t="s">
        <v>138</v>
      </c>
      <c r="B97" s="7">
        <v>0.71</v>
      </c>
      <c r="C97" t="b">
        <f t="shared" si="2"/>
        <v>1</v>
      </c>
      <c r="E97" s="6" t="s">
        <v>138</v>
      </c>
      <c r="F97" s="253">
        <v>0.65600000000000003</v>
      </c>
      <c r="G97" t="b">
        <f t="shared" si="3"/>
        <v>1</v>
      </c>
    </row>
    <row r="98" spans="1:7" ht="15" thickBot="1" x14ac:dyDescent="0.35">
      <c r="A98" s="6" t="s">
        <v>139</v>
      </c>
      <c r="B98" s="7">
        <v>1.4690000000000001</v>
      </c>
      <c r="C98" t="b">
        <f t="shared" si="2"/>
        <v>1</v>
      </c>
      <c r="E98" s="6" t="s">
        <v>139</v>
      </c>
      <c r="F98" s="253">
        <v>1.2350000000000001</v>
      </c>
      <c r="G98" t="b">
        <f t="shared" si="3"/>
        <v>1</v>
      </c>
    </row>
    <row r="99" spans="1:7" ht="15" thickBot="1" x14ac:dyDescent="0.35">
      <c r="A99" s="6" t="s">
        <v>140</v>
      </c>
      <c r="B99" s="7">
        <v>1.891</v>
      </c>
      <c r="C99" t="b">
        <f t="shared" si="2"/>
        <v>1</v>
      </c>
      <c r="E99" s="6" t="s">
        <v>140</v>
      </c>
      <c r="F99" s="253">
        <v>1.4279999999999999</v>
      </c>
      <c r="G99" t="b">
        <f t="shared" si="3"/>
        <v>1</v>
      </c>
    </row>
    <row r="100" spans="1:7" ht="15" thickBot="1" x14ac:dyDescent="0.35">
      <c r="A100" s="6" t="s">
        <v>141</v>
      </c>
      <c r="B100" s="8"/>
      <c r="C100" t="b">
        <f t="shared" si="2"/>
        <v>0</v>
      </c>
      <c r="E100" s="6" t="s">
        <v>141</v>
      </c>
      <c r="F100" s="254"/>
      <c r="G100" t="b">
        <f t="shared" si="3"/>
        <v>0</v>
      </c>
    </row>
    <row r="101" spans="1:7" ht="15" thickBot="1" x14ac:dyDescent="0.35">
      <c r="A101" s="6" t="s">
        <v>142</v>
      </c>
      <c r="B101" s="7">
        <v>1.6259999999999999</v>
      </c>
      <c r="C101" t="b">
        <f t="shared" si="2"/>
        <v>1</v>
      </c>
      <c r="E101" s="6" t="s">
        <v>142</v>
      </c>
      <c r="F101" s="253">
        <v>1.605</v>
      </c>
      <c r="G101" t="b">
        <f t="shared" si="3"/>
        <v>1</v>
      </c>
    </row>
    <row r="102" spans="1:7" ht="15" thickBot="1" x14ac:dyDescent="0.35">
      <c r="A102" s="6" t="s">
        <v>143</v>
      </c>
      <c r="B102" s="7">
        <v>0.92</v>
      </c>
      <c r="C102" t="b">
        <f t="shared" si="2"/>
        <v>1</v>
      </c>
      <c r="E102" s="6" t="s">
        <v>143</v>
      </c>
      <c r="F102" s="253">
        <v>0.92</v>
      </c>
      <c r="G102" t="b">
        <f t="shared" si="3"/>
        <v>1</v>
      </c>
    </row>
    <row r="103" spans="1:7" ht="15" thickBot="1" x14ac:dyDescent="0.35">
      <c r="A103" s="6" t="s">
        <v>144</v>
      </c>
      <c r="B103" s="7">
        <v>0.96099999999999997</v>
      </c>
      <c r="C103" t="b">
        <f t="shared" si="2"/>
        <v>1</v>
      </c>
      <c r="E103" s="6" t="s">
        <v>144</v>
      </c>
      <c r="F103" s="253">
        <v>0.89100000000000001</v>
      </c>
      <c r="G103" t="b">
        <f t="shared" si="3"/>
        <v>1</v>
      </c>
    </row>
    <row r="104" spans="1:7" ht="15" thickBot="1" x14ac:dyDescent="0.35">
      <c r="A104" s="6" t="s">
        <v>145</v>
      </c>
      <c r="B104" s="7">
        <v>1.264</v>
      </c>
      <c r="C104" t="b">
        <f t="shared" si="2"/>
        <v>1</v>
      </c>
      <c r="E104" s="6" t="s">
        <v>145</v>
      </c>
      <c r="F104" s="253">
        <v>1.0629999999999999</v>
      </c>
      <c r="G104" t="b">
        <f t="shared" si="3"/>
        <v>1</v>
      </c>
    </row>
    <row r="105" spans="1:7" ht="15" thickBot="1" x14ac:dyDescent="0.35">
      <c r="A105" s="6" t="s">
        <v>146</v>
      </c>
      <c r="B105" s="7">
        <v>1.0820000000000001</v>
      </c>
      <c r="C105" t="b">
        <f t="shared" si="2"/>
        <v>1</v>
      </c>
      <c r="E105" s="6" t="s">
        <v>146</v>
      </c>
      <c r="F105" s="253">
        <v>0.89400000000000002</v>
      </c>
      <c r="G105" t="b">
        <f t="shared" si="3"/>
        <v>1</v>
      </c>
    </row>
    <row r="106" spans="1:7" ht="15" thickBot="1" x14ac:dyDescent="0.35">
      <c r="A106" s="6" t="s">
        <v>147</v>
      </c>
      <c r="B106" s="7">
        <v>0.91</v>
      </c>
      <c r="C106" t="b">
        <f t="shared" si="2"/>
        <v>1</v>
      </c>
      <c r="E106" s="6" t="s">
        <v>147</v>
      </c>
      <c r="F106" s="253">
        <v>0.81499999999999995</v>
      </c>
      <c r="G106" t="b">
        <f t="shared" si="3"/>
        <v>1</v>
      </c>
    </row>
    <row r="107" spans="1:7" ht="15" thickBot="1" x14ac:dyDescent="0.35">
      <c r="A107" s="6" t="s">
        <v>148</v>
      </c>
      <c r="B107" s="7">
        <v>0.84899999999999998</v>
      </c>
      <c r="C107" t="b">
        <f t="shared" si="2"/>
        <v>1</v>
      </c>
      <c r="E107" s="6" t="s">
        <v>148</v>
      </c>
      <c r="F107" s="253">
        <v>0.83499999999999996</v>
      </c>
      <c r="G107" t="b">
        <f t="shared" si="3"/>
        <v>1</v>
      </c>
    </row>
    <row r="108" spans="1:7" ht="15" thickBot="1" x14ac:dyDescent="0.35">
      <c r="A108" s="6" t="s">
        <v>149</v>
      </c>
      <c r="B108" s="7">
        <v>0.77</v>
      </c>
      <c r="C108" t="b">
        <f t="shared" si="2"/>
        <v>1</v>
      </c>
      <c r="E108" s="6" t="s">
        <v>149</v>
      </c>
      <c r="F108" s="253">
        <v>0.76800000000000002</v>
      </c>
      <c r="G108" t="b">
        <f t="shared" si="3"/>
        <v>1</v>
      </c>
    </row>
    <row r="109" spans="1:7" ht="15" thickBot="1" x14ac:dyDescent="0.35">
      <c r="A109" s="6" t="s">
        <v>150</v>
      </c>
      <c r="B109" s="7">
        <v>1.1379999999999999</v>
      </c>
      <c r="C109" t="b">
        <f t="shared" si="2"/>
        <v>1</v>
      </c>
      <c r="E109" s="6" t="s">
        <v>150</v>
      </c>
      <c r="F109" s="253">
        <v>0.96299999999999997</v>
      </c>
      <c r="G109" t="b">
        <f t="shared" si="3"/>
        <v>1</v>
      </c>
    </row>
    <row r="110" spans="1:7" ht="15" thickBot="1" x14ac:dyDescent="0.35">
      <c r="A110" s="6" t="s">
        <v>151</v>
      </c>
      <c r="B110" s="7">
        <v>1.1140000000000001</v>
      </c>
      <c r="C110" t="b">
        <f t="shared" si="2"/>
        <v>1</v>
      </c>
      <c r="E110" s="6" t="s">
        <v>151</v>
      </c>
      <c r="F110" s="253">
        <v>0.98199999999999998</v>
      </c>
      <c r="G110" t="b">
        <f t="shared" si="3"/>
        <v>1</v>
      </c>
    </row>
    <row r="111" spans="1:7" ht="15" thickBot="1" x14ac:dyDescent="0.35">
      <c r="A111" s="6" t="s">
        <v>152</v>
      </c>
      <c r="B111" s="7">
        <v>0.91800000000000004</v>
      </c>
      <c r="C111" t="b">
        <f t="shared" si="2"/>
        <v>1</v>
      </c>
      <c r="E111" s="6" t="s">
        <v>152</v>
      </c>
      <c r="F111" s="253">
        <v>0.85899999999999999</v>
      </c>
      <c r="G111" t="b">
        <f t="shared" si="3"/>
        <v>1</v>
      </c>
    </row>
    <row r="112" spans="1:7" ht="15" thickBot="1" x14ac:dyDescent="0.35">
      <c r="A112" s="6" t="s">
        <v>153</v>
      </c>
      <c r="B112" s="7">
        <v>0.92700000000000005</v>
      </c>
      <c r="C112" t="b">
        <f t="shared" si="2"/>
        <v>1</v>
      </c>
      <c r="E112" s="6" t="s">
        <v>153</v>
      </c>
      <c r="F112" s="253">
        <v>0.79400000000000004</v>
      </c>
      <c r="G112" t="b">
        <f t="shared" si="3"/>
        <v>1</v>
      </c>
    </row>
    <row r="113" spans="1:7" ht="15" thickBot="1" x14ac:dyDescent="0.35">
      <c r="A113" s="6" t="s">
        <v>154</v>
      </c>
      <c r="B113" s="7">
        <v>0.86099999999999999</v>
      </c>
      <c r="C113" t="b">
        <f t="shared" si="2"/>
        <v>1</v>
      </c>
      <c r="E113" s="6" t="s">
        <v>154</v>
      </c>
      <c r="F113" s="253">
        <v>0.90300000000000002</v>
      </c>
      <c r="G113" t="b">
        <f t="shared" si="3"/>
        <v>1</v>
      </c>
    </row>
    <row r="114" spans="1:7" ht="15" thickBot="1" x14ac:dyDescent="0.35">
      <c r="A114" s="6" t="s">
        <v>155</v>
      </c>
      <c r="B114" s="7">
        <v>0.76200000000000001</v>
      </c>
      <c r="C114" t="b">
        <f t="shared" si="2"/>
        <v>1</v>
      </c>
      <c r="E114" s="6" t="s">
        <v>155</v>
      </c>
      <c r="F114" s="253">
        <v>0.76200000000000001</v>
      </c>
      <c r="G114" t="b">
        <f t="shared" si="3"/>
        <v>1</v>
      </c>
    </row>
    <row r="115" spans="1:7" ht="15" thickBot="1" x14ac:dyDescent="0.35">
      <c r="A115" s="6" t="s">
        <v>156</v>
      </c>
      <c r="B115" s="7">
        <v>0.79900000000000004</v>
      </c>
      <c r="C115" t="b">
        <f t="shared" si="2"/>
        <v>1</v>
      </c>
      <c r="E115" s="6" t="s">
        <v>156</v>
      </c>
      <c r="F115" s="253">
        <v>0.85899999999999999</v>
      </c>
      <c r="G115" t="b">
        <f t="shared" si="3"/>
        <v>1</v>
      </c>
    </row>
    <row r="116" spans="1:7" ht="15" thickBot="1" x14ac:dyDescent="0.35">
      <c r="A116" s="6" t="s">
        <v>157</v>
      </c>
      <c r="B116" s="7">
        <v>0.90600000000000003</v>
      </c>
      <c r="C116" t="b">
        <f t="shared" si="2"/>
        <v>1</v>
      </c>
      <c r="E116" s="6" t="s">
        <v>157</v>
      </c>
      <c r="F116" s="253">
        <v>1.0860000000000001</v>
      </c>
      <c r="G116" t="b">
        <f t="shared" si="3"/>
        <v>1</v>
      </c>
    </row>
    <row r="117" spans="1:7" ht="15" thickBot="1" x14ac:dyDescent="0.35">
      <c r="A117" s="6" t="s">
        <v>158</v>
      </c>
      <c r="B117" s="7">
        <v>0.84699999999999998</v>
      </c>
      <c r="C117" t="b">
        <f t="shared" si="2"/>
        <v>1</v>
      </c>
      <c r="E117" s="6" t="s">
        <v>158</v>
      </c>
      <c r="F117" s="253">
        <v>0.70799999999999996</v>
      </c>
      <c r="G117" t="b">
        <f t="shared" si="3"/>
        <v>1</v>
      </c>
    </row>
    <row r="118" spans="1:7" ht="15" thickBot="1" x14ac:dyDescent="0.35">
      <c r="A118" s="6" t="s">
        <v>159</v>
      </c>
      <c r="B118" s="7">
        <v>0.84599999999999997</v>
      </c>
      <c r="C118" t="b">
        <f t="shared" si="2"/>
        <v>1</v>
      </c>
      <c r="E118" s="6" t="s">
        <v>159</v>
      </c>
      <c r="F118" s="253">
        <v>0.78900000000000003</v>
      </c>
      <c r="G118" t="b">
        <f t="shared" si="3"/>
        <v>1</v>
      </c>
    </row>
    <row r="119" spans="1:7" ht="15" thickBot="1" x14ac:dyDescent="0.35">
      <c r="A119" s="6" t="s">
        <v>160</v>
      </c>
      <c r="B119" s="7">
        <v>1.2430000000000001</v>
      </c>
      <c r="C119" t="b">
        <f t="shared" si="2"/>
        <v>1</v>
      </c>
      <c r="E119" s="6" t="s">
        <v>160</v>
      </c>
      <c r="F119" s="253">
        <v>1.0760000000000001</v>
      </c>
      <c r="G119" t="b">
        <f t="shared" si="3"/>
        <v>1</v>
      </c>
    </row>
    <row r="120" spans="1:7" ht="15" thickBot="1" x14ac:dyDescent="0.35">
      <c r="A120" s="6" t="s">
        <v>161</v>
      </c>
      <c r="B120" s="7">
        <v>1.1100000000000001</v>
      </c>
      <c r="C120" t="b">
        <f t="shared" si="2"/>
        <v>1</v>
      </c>
      <c r="E120" s="6" t="s">
        <v>161</v>
      </c>
      <c r="F120" s="253">
        <v>0.745</v>
      </c>
      <c r="G120" t="b">
        <f t="shared" si="3"/>
        <v>1</v>
      </c>
    </row>
    <row r="121" spans="1:7" ht="15" thickBot="1" x14ac:dyDescent="0.35">
      <c r="A121" s="6" t="s">
        <v>162</v>
      </c>
      <c r="B121" s="7">
        <v>1.0109999999999999</v>
      </c>
      <c r="C121" t="b">
        <f t="shared" si="2"/>
        <v>1</v>
      </c>
      <c r="E121" s="6" t="s">
        <v>162</v>
      </c>
      <c r="F121" s="253">
        <v>0.873</v>
      </c>
      <c r="G121" t="b">
        <f t="shared" si="3"/>
        <v>1</v>
      </c>
    </row>
    <row r="122" spans="1:7" ht="15" thickBot="1" x14ac:dyDescent="0.35">
      <c r="A122" s="6" t="s">
        <v>163</v>
      </c>
      <c r="B122" s="7">
        <v>1.077</v>
      </c>
      <c r="C122" t="b">
        <f t="shared" si="2"/>
        <v>1</v>
      </c>
      <c r="E122" s="6" t="s">
        <v>163</v>
      </c>
      <c r="F122" s="253">
        <v>0.81899999999999995</v>
      </c>
      <c r="G122" t="b">
        <f t="shared" si="3"/>
        <v>1</v>
      </c>
    </row>
    <row r="123" spans="1:7" ht="15" thickBot="1" x14ac:dyDescent="0.35">
      <c r="A123" s="6" t="s">
        <v>164</v>
      </c>
      <c r="B123" s="7">
        <v>0.85099999999999998</v>
      </c>
      <c r="C123" t="b">
        <f t="shared" si="2"/>
        <v>1</v>
      </c>
      <c r="E123" s="6" t="s">
        <v>164</v>
      </c>
      <c r="F123" s="253">
        <v>0.91900000000000004</v>
      </c>
      <c r="G123" t="b">
        <f t="shared" si="3"/>
        <v>1</v>
      </c>
    </row>
    <row r="124" spans="1:7" ht="15" thickBot="1" x14ac:dyDescent="0.35">
      <c r="A124" s="6" t="s">
        <v>165</v>
      </c>
      <c r="B124" s="7">
        <v>1.385</v>
      </c>
      <c r="C124" t="b">
        <f t="shared" si="2"/>
        <v>1</v>
      </c>
      <c r="E124" s="6" t="s">
        <v>165</v>
      </c>
      <c r="F124" s="253">
        <v>1.1859999999999999</v>
      </c>
      <c r="G124" t="b">
        <f t="shared" si="3"/>
        <v>1</v>
      </c>
    </row>
    <row r="125" spans="1:7" ht="15" thickBot="1" x14ac:dyDescent="0.35">
      <c r="A125" s="6" t="s">
        <v>166</v>
      </c>
      <c r="B125" s="7">
        <v>1.627</v>
      </c>
      <c r="C125" t="b">
        <f t="shared" si="2"/>
        <v>1</v>
      </c>
      <c r="E125" s="6" t="s">
        <v>166</v>
      </c>
      <c r="F125" s="253">
        <v>1.4410000000000001</v>
      </c>
      <c r="G125" t="b">
        <f t="shared" si="3"/>
        <v>1</v>
      </c>
    </row>
    <row r="126" spans="1:7" ht="15" thickBot="1" x14ac:dyDescent="0.35">
      <c r="A126" s="6" t="s">
        <v>167</v>
      </c>
      <c r="B126" s="7">
        <v>1.3580000000000001</v>
      </c>
      <c r="C126" t="b">
        <f t="shared" si="2"/>
        <v>1</v>
      </c>
      <c r="E126" s="6" t="s">
        <v>167</v>
      </c>
      <c r="F126" s="253">
        <v>1.0469999999999999</v>
      </c>
      <c r="G126" t="b">
        <f t="shared" si="3"/>
        <v>1</v>
      </c>
    </row>
    <row r="127" spans="1:7" ht="15" thickBot="1" x14ac:dyDescent="0.35">
      <c r="A127" s="6" t="s">
        <v>168</v>
      </c>
      <c r="B127" s="7">
        <v>1.25</v>
      </c>
      <c r="C127" t="b">
        <f t="shared" si="2"/>
        <v>1</v>
      </c>
      <c r="E127" s="6" t="s">
        <v>168</v>
      </c>
      <c r="F127" s="253">
        <v>1.0680000000000001</v>
      </c>
      <c r="G127" t="b">
        <f t="shared" si="3"/>
        <v>1</v>
      </c>
    </row>
    <row r="128" spans="1:7" ht="15" thickBot="1" x14ac:dyDescent="0.35">
      <c r="A128" s="6" t="s">
        <v>169</v>
      </c>
      <c r="B128" s="7">
        <v>0.69299999999999995</v>
      </c>
      <c r="C128" t="b">
        <f t="shared" si="2"/>
        <v>1</v>
      </c>
      <c r="E128" s="6" t="s">
        <v>169</v>
      </c>
      <c r="F128" s="253">
        <v>0.73499999999999999</v>
      </c>
      <c r="G128" t="b">
        <f t="shared" si="3"/>
        <v>1</v>
      </c>
    </row>
    <row r="129" spans="1:7" ht="15" thickBot="1" x14ac:dyDescent="0.35">
      <c r="A129" s="6" t="s">
        <v>170</v>
      </c>
      <c r="B129" s="7">
        <v>1.4219999999999999</v>
      </c>
      <c r="C129" t="b">
        <f t="shared" si="2"/>
        <v>1</v>
      </c>
      <c r="E129" s="6" t="s">
        <v>170</v>
      </c>
      <c r="F129" s="253">
        <v>1.2909999999999999</v>
      </c>
      <c r="G129" t="b">
        <f t="shared" si="3"/>
        <v>1</v>
      </c>
    </row>
    <row r="130" spans="1:7" ht="15" thickBot="1" x14ac:dyDescent="0.35">
      <c r="A130" s="6" t="s">
        <v>171</v>
      </c>
      <c r="B130" s="7">
        <v>0.97099999999999997</v>
      </c>
      <c r="C130" t="b">
        <f t="shared" si="2"/>
        <v>1</v>
      </c>
      <c r="E130" s="6" t="s">
        <v>171</v>
      </c>
      <c r="F130" s="253">
        <v>1.0549999999999999</v>
      </c>
      <c r="G130" t="b">
        <f t="shared" si="3"/>
        <v>1</v>
      </c>
    </row>
    <row r="131" spans="1:7" ht="15" thickBot="1" x14ac:dyDescent="0.35">
      <c r="A131" s="6" t="s">
        <v>172</v>
      </c>
      <c r="B131" s="7">
        <v>1.2609999999999999</v>
      </c>
      <c r="C131" t="b">
        <f t="shared" si="2"/>
        <v>1</v>
      </c>
      <c r="E131" s="6" t="s">
        <v>172</v>
      </c>
      <c r="F131" s="253">
        <v>1.0629999999999999</v>
      </c>
      <c r="G131" t="b">
        <f t="shared" si="3"/>
        <v>1</v>
      </c>
    </row>
    <row r="132" spans="1:7" ht="15" thickBot="1" x14ac:dyDescent="0.35">
      <c r="A132" s="6" t="s">
        <v>173</v>
      </c>
      <c r="B132" s="7">
        <v>0.79600000000000004</v>
      </c>
      <c r="C132" t="b">
        <f t="shared" si="2"/>
        <v>1</v>
      </c>
      <c r="E132" s="6" t="s">
        <v>173</v>
      </c>
      <c r="F132" s="253">
        <v>0.67200000000000004</v>
      </c>
      <c r="G132" t="b">
        <f t="shared" si="3"/>
        <v>1</v>
      </c>
    </row>
    <row r="133" spans="1:7" ht="15" thickBot="1" x14ac:dyDescent="0.35">
      <c r="A133" s="6" t="s">
        <v>174</v>
      </c>
      <c r="B133" s="7">
        <v>1.1120000000000001</v>
      </c>
      <c r="C133" t="b">
        <f t="shared" si="2"/>
        <v>1</v>
      </c>
      <c r="E133" s="6" t="s">
        <v>174</v>
      </c>
      <c r="F133" s="253">
        <v>0.92700000000000005</v>
      </c>
      <c r="G133" t="b">
        <f t="shared" si="3"/>
        <v>1</v>
      </c>
    </row>
    <row r="134" spans="1:7" ht="15" thickBot="1" x14ac:dyDescent="0.35">
      <c r="A134" s="6" t="s">
        <v>175</v>
      </c>
      <c r="B134" s="7">
        <v>1.196</v>
      </c>
      <c r="C134" t="b">
        <f t="shared" si="2"/>
        <v>1</v>
      </c>
      <c r="E134" s="6" t="s">
        <v>175</v>
      </c>
      <c r="F134" s="253">
        <v>0.94199999999999995</v>
      </c>
      <c r="G134" t="b">
        <f t="shared" si="3"/>
        <v>1</v>
      </c>
    </row>
    <row r="135" spans="1:7" ht="15" thickBot="1" x14ac:dyDescent="0.35">
      <c r="A135" s="6" t="s">
        <v>176</v>
      </c>
      <c r="B135" s="7">
        <v>0.89100000000000001</v>
      </c>
      <c r="C135" t="b">
        <f t="shared" si="2"/>
        <v>1</v>
      </c>
      <c r="E135" s="6" t="s">
        <v>176</v>
      </c>
      <c r="F135" s="253">
        <v>0.78800000000000003</v>
      </c>
      <c r="G135" t="b">
        <f t="shared" si="3"/>
        <v>1</v>
      </c>
    </row>
    <row r="136" spans="1:7" ht="15" thickBot="1" x14ac:dyDescent="0.35">
      <c r="A136" s="6" t="s">
        <v>177</v>
      </c>
      <c r="B136" s="7">
        <v>1.0660000000000001</v>
      </c>
      <c r="C136" t="b">
        <f t="shared" si="2"/>
        <v>1</v>
      </c>
      <c r="E136" s="6" t="s">
        <v>177</v>
      </c>
      <c r="F136" s="253">
        <v>0.996</v>
      </c>
      <c r="G136" t="b">
        <f t="shared" si="3"/>
        <v>1</v>
      </c>
    </row>
    <row r="137" spans="1:7" ht="15" thickBot="1" x14ac:dyDescent="0.35">
      <c r="A137" s="6" t="s">
        <v>178</v>
      </c>
      <c r="B137" s="7">
        <v>1.3440000000000001</v>
      </c>
      <c r="C137" t="b">
        <f t="shared" si="2"/>
        <v>1</v>
      </c>
      <c r="E137" s="6" t="s">
        <v>178</v>
      </c>
      <c r="F137" s="253">
        <v>1.1659999999999999</v>
      </c>
      <c r="G137" t="b">
        <f t="shared" si="3"/>
        <v>1</v>
      </c>
    </row>
    <row r="138" spans="1:7" ht="15" thickBot="1" x14ac:dyDescent="0.35">
      <c r="A138" s="6" t="s">
        <v>179</v>
      </c>
      <c r="B138" s="7">
        <v>0.64100000000000001</v>
      </c>
      <c r="C138" t="b">
        <f t="shared" si="2"/>
        <v>1</v>
      </c>
      <c r="E138" s="6" t="s">
        <v>179</v>
      </c>
      <c r="F138" s="253">
        <v>0.52600000000000002</v>
      </c>
      <c r="G138" t="b">
        <f t="shared" si="3"/>
        <v>1</v>
      </c>
    </row>
    <row r="139" spans="1:7" ht="15" thickBot="1" x14ac:dyDescent="0.35">
      <c r="A139" s="6" t="s">
        <v>180</v>
      </c>
      <c r="B139" s="7">
        <v>0.82699999999999996</v>
      </c>
      <c r="C139" t="b">
        <f t="shared" si="2"/>
        <v>1</v>
      </c>
      <c r="E139" s="6" t="s">
        <v>180</v>
      </c>
      <c r="F139" s="253">
        <v>0.751</v>
      </c>
      <c r="G139" t="b">
        <f t="shared" si="3"/>
        <v>1</v>
      </c>
    </row>
    <row r="140" spans="1:7" ht="15" thickBot="1" x14ac:dyDescent="0.35">
      <c r="A140" s="6" t="s">
        <v>181</v>
      </c>
      <c r="B140" s="7">
        <v>1.23</v>
      </c>
      <c r="C140" t="b">
        <f t="shared" si="2"/>
        <v>1</v>
      </c>
      <c r="E140" s="6" t="s">
        <v>181</v>
      </c>
      <c r="F140" s="253">
        <v>1.1739999999999999</v>
      </c>
      <c r="G140" t="b">
        <f t="shared" si="3"/>
        <v>1</v>
      </c>
    </row>
    <row r="141" spans="1:7" ht="15" thickBot="1" x14ac:dyDescent="0.35">
      <c r="A141" s="6" t="s">
        <v>182</v>
      </c>
      <c r="B141" s="7">
        <v>1.0309999999999999</v>
      </c>
      <c r="C141" t="b">
        <f t="shared" si="2"/>
        <v>1</v>
      </c>
      <c r="E141" s="6" t="s">
        <v>182</v>
      </c>
      <c r="F141" s="253">
        <v>0.89500000000000002</v>
      </c>
      <c r="G141" t="b">
        <f t="shared" si="3"/>
        <v>1</v>
      </c>
    </row>
    <row r="142" spans="1:7" ht="15" thickBot="1" x14ac:dyDescent="0.35">
      <c r="A142" s="6" t="s">
        <v>183</v>
      </c>
      <c r="B142" s="7">
        <v>1.0309999999999999</v>
      </c>
      <c r="C142" t="b">
        <f t="shared" si="2"/>
        <v>1</v>
      </c>
      <c r="E142" s="6" t="s">
        <v>183</v>
      </c>
      <c r="F142" s="253">
        <v>0.92200000000000004</v>
      </c>
      <c r="G142" t="b">
        <f t="shared" si="3"/>
        <v>1</v>
      </c>
    </row>
    <row r="143" spans="1:7" ht="15" thickBot="1" x14ac:dyDescent="0.35">
      <c r="A143" s="6" t="s">
        <v>184</v>
      </c>
      <c r="B143" s="7">
        <v>0.91300000000000003</v>
      </c>
      <c r="C143" t="b">
        <f t="shared" si="2"/>
        <v>1</v>
      </c>
      <c r="E143" s="6" t="s">
        <v>184</v>
      </c>
      <c r="F143" s="253">
        <v>0.84799999999999998</v>
      </c>
      <c r="G143" t="b">
        <f t="shared" si="3"/>
        <v>1</v>
      </c>
    </row>
    <row r="144" spans="1:7" ht="15" thickBot="1" x14ac:dyDescent="0.35">
      <c r="A144" s="6" t="s">
        <v>185</v>
      </c>
      <c r="B144" s="7">
        <v>1.0389999999999999</v>
      </c>
      <c r="C144" t="b">
        <f t="shared" si="2"/>
        <v>1</v>
      </c>
      <c r="E144" s="6" t="s">
        <v>185</v>
      </c>
      <c r="F144" s="253">
        <v>0.874</v>
      </c>
      <c r="G144" t="b">
        <f t="shared" si="3"/>
        <v>1</v>
      </c>
    </row>
    <row r="145" spans="1:7" ht="15" thickBot="1" x14ac:dyDescent="0.35">
      <c r="A145" s="6" t="s">
        <v>186</v>
      </c>
      <c r="B145" s="7">
        <v>1.054</v>
      </c>
      <c r="C145" t="b">
        <f t="shared" si="2"/>
        <v>1</v>
      </c>
      <c r="E145" s="6" t="s">
        <v>186</v>
      </c>
      <c r="F145" s="253">
        <v>1.0009999999999999</v>
      </c>
      <c r="G145" t="b">
        <f t="shared" si="3"/>
        <v>1</v>
      </c>
    </row>
    <row r="146" spans="1:7" ht="15" thickBot="1" x14ac:dyDescent="0.35">
      <c r="A146" s="6" t="s">
        <v>187</v>
      </c>
      <c r="B146" s="7">
        <v>1.244</v>
      </c>
      <c r="C146" t="b">
        <f t="shared" si="2"/>
        <v>1</v>
      </c>
      <c r="E146" s="6" t="s">
        <v>187</v>
      </c>
      <c r="F146" s="253">
        <v>0.91400000000000003</v>
      </c>
      <c r="G146" t="b">
        <f t="shared" si="3"/>
        <v>1</v>
      </c>
    </row>
    <row r="147" spans="1:7" ht="15" thickBot="1" x14ac:dyDescent="0.35">
      <c r="A147" s="6" t="s">
        <v>188</v>
      </c>
      <c r="B147" s="7">
        <v>1.3540000000000001</v>
      </c>
      <c r="C147" t="b">
        <f t="shared" ref="C147:C184" si="4">ISNUMBER(B147)</f>
        <v>1</v>
      </c>
      <c r="E147" s="6" t="s">
        <v>188</v>
      </c>
      <c r="F147" s="253">
        <v>0.98399999999999999</v>
      </c>
      <c r="G147" t="b">
        <f t="shared" ref="G147:G184" si="5">ISNUMBER(F147)</f>
        <v>1</v>
      </c>
    </row>
    <row r="148" spans="1:7" ht="15" thickBot="1" x14ac:dyDescent="0.35">
      <c r="A148" s="6" t="s">
        <v>189</v>
      </c>
      <c r="B148" s="7">
        <v>1.5720000000000001</v>
      </c>
      <c r="C148" t="b">
        <f t="shared" si="4"/>
        <v>1</v>
      </c>
      <c r="E148" s="6" t="s">
        <v>189</v>
      </c>
      <c r="F148" s="253">
        <v>1.29</v>
      </c>
      <c r="G148" t="b">
        <f t="shared" si="5"/>
        <v>1</v>
      </c>
    </row>
    <row r="149" spans="1:7" ht="15" thickBot="1" x14ac:dyDescent="0.35">
      <c r="A149" s="6" t="s">
        <v>190</v>
      </c>
      <c r="B149" s="7">
        <v>0.98699999999999999</v>
      </c>
      <c r="C149" t="b">
        <f t="shared" si="4"/>
        <v>1</v>
      </c>
      <c r="E149" s="6" t="s">
        <v>190</v>
      </c>
      <c r="F149" s="253">
        <v>0.86</v>
      </c>
      <c r="G149" t="b">
        <f t="shared" si="5"/>
        <v>1</v>
      </c>
    </row>
    <row r="150" spans="1:7" ht="15" thickBot="1" x14ac:dyDescent="0.35">
      <c r="A150" s="6" t="s">
        <v>191</v>
      </c>
      <c r="B150" s="7">
        <v>1.0529999999999999</v>
      </c>
      <c r="C150" t="b">
        <f t="shared" si="4"/>
        <v>1</v>
      </c>
      <c r="E150" s="6" t="s">
        <v>191</v>
      </c>
      <c r="F150" s="253">
        <v>0.93200000000000005</v>
      </c>
      <c r="G150" t="b">
        <f t="shared" si="5"/>
        <v>1</v>
      </c>
    </row>
    <row r="151" spans="1:7" ht="15" thickBot="1" x14ac:dyDescent="0.35">
      <c r="A151" s="6" t="s">
        <v>192</v>
      </c>
      <c r="B151" s="7">
        <v>1.1879999999999999</v>
      </c>
      <c r="C151" t="b">
        <f t="shared" si="4"/>
        <v>1</v>
      </c>
      <c r="E151" s="6" t="s">
        <v>192</v>
      </c>
      <c r="F151" s="253">
        <v>1.0149999999999999</v>
      </c>
      <c r="G151" t="b">
        <f t="shared" si="5"/>
        <v>1</v>
      </c>
    </row>
    <row r="152" spans="1:7" ht="15" thickBot="1" x14ac:dyDescent="0.35">
      <c r="A152" s="6" t="s">
        <v>193</v>
      </c>
      <c r="B152" s="7">
        <v>1.73</v>
      </c>
      <c r="C152" t="b">
        <f t="shared" si="4"/>
        <v>1</v>
      </c>
      <c r="E152" s="6" t="s">
        <v>193</v>
      </c>
      <c r="F152" s="253">
        <v>1.506</v>
      </c>
      <c r="G152" t="b">
        <f t="shared" si="5"/>
        <v>1</v>
      </c>
    </row>
    <row r="153" spans="1:7" ht="15" thickBot="1" x14ac:dyDescent="0.35">
      <c r="A153" s="6" t="s">
        <v>194</v>
      </c>
      <c r="B153" s="7">
        <v>1.2929999999999999</v>
      </c>
      <c r="C153" t="b">
        <f t="shared" si="4"/>
        <v>1</v>
      </c>
      <c r="E153" s="6" t="s">
        <v>194</v>
      </c>
      <c r="F153" s="253">
        <v>1.8</v>
      </c>
      <c r="G153" t="b">
        <f t="shared" si="5"/>
        <v>1</v>
      </c>
    </row>
    <row r="154" spans="1:7" ht="15" thickBot="1" x14ac:dyDescent="0.35">
      <c r="A154" s="6" t="s">
        <v>195</v>
      </c>
      <c r="B154" s="7">
        <v>0.72899999999999998</v>
      </c>
      <c r="C154" t="b">
        <f t="shared" si="4"/>
        <v>1</v>
      </c>
      <c r="E154" s="6" t="s">
        <v>195</v>
      </c>
      <c r="F154" s="253">
        <v>0.77100000000000002</v>
      </c>
      <c r="G154" t="b">
        <f t="shared" si="5"/>
        <v>1</v>
      </c>
    </row>
    <row r="155" spans="1:7" ht="15" thickBot="1" x14ac:dyDescent="0.35">
      <c r="A155" s="6" t="s">
        <v>196</v>
      </c>
      <c r="B155" s="7">
        <v>0.97799999999999998</v>
      </c>
      <c r="C155" t="b">
        <f t="shared" si="4"/>
        <v>1</v>
      </c>
      <c r="E155" s="6" t="s">
        <v>196</v>
      </c>
      <c r="F155" s="253">
        <v>0.77300000000000002</v>
      </c>
      <c r="G155" t="b">
        <f t="shared" si="5"/>
        <v>1</v>
      </c>
    </row>
    <row r="156" spans="1:7" ht="15" thickBot="1" x14ac:dyDescent="0.35">
      <c r="A156" s="6" t="s">
        <v>197</v>
      </c>
      <c r="B156" s="7">
        <v>1.3819999999999999</v>
      </c>
      <c r="C156" t="b">
        <f t="shared" si="4"/>
        <v>1</v>
      </c>
      <c r="E156" s="6" t="s">
        <v>197</v>
      </c>
      <c r="F156" s="253">
        <v>1.133</v>
      </c>
      <c r="G156" t="b">
        <f t="shared" si="5"/>
        <v>1</v>
      </c>
    </row>
    <row r="157" spans="1:7" ht="15" thickBot="1" x14ac:dyDescent="0.35">
      <c r="A157" s="6" t="s">
        <v>198</v>
      </c>
      <c r="B157" s="7">
        <v>1.363</v>
      </c>
      <c r="C157" t="b">
        <f t="shared" si="4"/>
        <v>1</v>
      </c>
      <c r="E157" s="6" t="s">
        <v>198</v>
      </c>
      <c r="F157" s="253">
        <v>0.88500000000000001</v>
      </c>
      <c r="G157" t="b">
        <f t="shared" si="5"/>
        <v>1</v>
      </c>
    </row>
    <row r="158" spans="1:7" ht="15" thickBot="1" x14ac:dyDescent="0.35">
      <c r="A158" s="6" t="s">
        <v>199</v>
      </c>
      <c r="B158" s="7">
        <v>0.873</v>
      </c>
      <c r="C158" t="b">
        <f t="shared" si="4"/>
        <v>1</v>
      </c>
      <c r="E158" s="6" t="s">
        <v>199</v>
      </c>
      <c r="F158" s="253">
        <v>0.73399999999999999</v>
      </c>
      <c r="G158" t="b">
        <f t="shared" si="5"/>
        <v>1</v>
      </c>
    </row>
    <row r="159" spans="1:7" ht="15" thickBot="1" x14ac:dyDescent="0.35">
      <c r="A159" s="6" t="s">
        <v>200</v>
      </c>
      <c r="B159" s="7">
        <v>0.77500000000000002</v>
      </c>
      <c r="C159" t="b">
        <f t="shared" si="4"/>
        <v>1</v>
      </c>
      <c r="E159" s="6" t="s">
        <v>200</v>
      </c>
      <c r="F159" s="253">
        <v>0.69199999999999995</v>
      </c>
      <c r="G159" t="b">
        <f t="shared" si="5"/>
        <v>1</v>
      </c>
    </row>
    <row r="160" spans="1:7" ht="15" thickBot="1" x14ac:dyDescent="0.35">
      <c r="A160" s="6" t="s">
        <v>201</v>
      </c>
      <c r="B160" s="8"/>
      <c r="C160" t="b">
        <f t="shared" si="4"/>
        <v>0</v>
      </c>
      <c r="E160" s="6" t="s">
        <v>201</v>
      </c>
      <c r="F160" s="254"/>
      <c r="G160" t="b">
        <f t="shared" si="5"/>
        <v>0</v>
      </c>
    </row>
    <row r="161" spans="1:7" ht="15" thickBot="1" x14ac:dyDescent="0.35">
      <c r="A161" s="6" t="s">
        <v>202</v>
      </c>
      <c r="B161" s="7">
        <v>1.425</v>
      </c>
      <c r="C161" t="b">
        <f t="shared" si="4"/>
        <v>1</v>
      </c>
      <c r="E161" s="6" t="s">
        <v>202</v>
      </c>
      <c r="F161" s="253">
        <v>1.198</v>
      </c>
      <c r="G161" t="b">
        <f t="shared" si="5"/>
        <v>1</v>
      </c>
    </row>
    <row r="162" spans="1:7" ht="15" thickBot="1" x14ac:dyDescent="0.35">
      <c r="A162" s="6" t="s">
        <v>203</v>
      </c>
      <c r="B162" s="7">
        <v>1.1539999999999999</v>
      </c>
      <c r="C162" t="b">
        <f t="shared" si="4"/>
        <v>1</v>
      </c>
      <c r="E162" s="6" t="s">
        <v>203</v>
      </c>
      <c r="F162" s="253">
        <v>1.016</v>
      </c>
      <c r="G162" t="b">
        <f t="shared" si="5"/>
        <v>1</v>
      </c>
    </row>
    <row r="163" spans="1:7" ht="15" thickBot="1" x14ac:dyDescent="0.35">
      <c r="A163" s="6" t="s">
        <v>204</v>
      </c>
      <c r="B163" s="7">
        <v>1.585</v>
      </c>
      <c r="C163" t="b">
        <f t="shared" si="4"/>
        <v>1</v>
      </c>
      <c r="E163" s="6" t="s">
        <v>204</v>
      </c>
      <c r="F163" s="253">
        <v>1.3280000000000001</v>
      </c>
      <c r="G163" t="b">
        <f t="shared" si="5"/>
        <v>1</v>
      </c>
    </row>
    <row r="164" spans="1:7" ht="15" thickBot="1" x14ac:dyDescent="0.35">
      <c r="A164" s="6" t="s">
        <v>205</v>
      </c>
      <c r="B164" s="7">
        <v>1.6259999999999999</v>
      </c>
      <c r="C164" t="b">
        <f t="shared" si="4"/>
        <v>1</v>
      </c>
      <c r="E164" s="6" t="s">
        <v>205</v>
      </c>
      <c r="F164" s="253">
        <v>1.7410000000000001</v>
      </c>
      <c r="G164" t="b">
        <f t="shared" si="5"/>
        <v>1</v>
      </c>
    </row>
    <row r="165" spans="1:7" ht="15" thickBot="1" x14ac:dyDescent="0.35">
      <c r="A165" s="6" t="s">
        <v>207</v>
      </c>
      <c r="B165" s="7">
        <v>0.85799999999999998</v>
      </c>
      <c r="C165" t="b">
        <f t="shared" si="4"/>
        <v>1</v>
      </c>
      <c r="E165" s="6" t="s">
        <v>207</v>
      </c>
      <c r="F165" s="253">
        <v>0.98099999999999998</v>
      </c>
      <c r="G165" t="b">
        <f t="shared" si="5"/>
        <v>1</v>
      </c>
    </row>
    <row r="166" spans="1:7" ht="15" thickBot="1" x14ac:dyDescent="0.35">
      <c r="A166" s="6" t="s">
        <v>206</v>
      </c>
      <c r="B166" s="7">
        <v>0.73799999999999999</v>
      </c>
      <c r="C166" t="b">
        <f t="shared" si="4"/>
        <v>1</v>
      </c>
      <c r="E166" s="6" t="s">
        <v>206</v>
      </c>
      <c r="F166" s="253">
        <v>0.75600000000000001</v>
      </c>
      <c r="G166" t="b">
        <f t="shared" si="5"/>
        <v>1</v>
      </c>
    </row>
    <row r="167" spans="1:7" ht="15" thickBot="1" x14ac:dyDescent="0.35">
      <c r="A167" s="6" t="s">
        <v>208</v>
      </c>
      <c r="B167" s="7">
        <v>0.996</v>
      </c>
      <c r="C167" t="b">
        <f t="shared" si="4"/>
        <v>1</v>
      </c>
      <c r="E167" s="6" t="s">
        <v>208</v>
      </c>
      <c r="F167" s="253">
        <v>0.77600000000000002</v>
      </c>
      <c r="G167" t="b">
        <f t="shared" si="5"/>
        <v>1</v>
      </c>
    </row>
    <row r="168" spans="1:7" ht="15" thickBot="1" x14ac:dyDescent="0.35">
      <c r="A168" s="6" t="s">
        <v>209</v>
      </c>
      <c r="B168" s="7">
        <v>1.071</v>
      </c>
      <c r="C168" t="b">
        <f t="shared" si="4"/>
        <v>1</v>
      </c>
      <c r="E168" s="6" t="s">
        <v>209</v>
      </c>
      <c r="F168" s="253">
        <v>0.90200000000000002</v>
      </c>
      <c r="G168" t="b">
        <f t="shared" si="5"/>
        <v>1</v>
      </c>
    </row>
    <row r="169" spans="1:7" ht="15" thickBot="1" x14ac:dyDescent="0.35">
      <c r="A169" s="6" t="s">
        <v>210</v>
      </c>
      <c r="B169" s="7">
        <v>1.0469999999999999</v>
      </c>
      <c r="C169" t="b">
        <f t="shared" si="4"/>
        <v>1</v>
      </c>
      <c r="E169" s="6" t="s">
        <v>210</v>
      </c>
      <c r="F169" s="253">
        <v>1.0329999999999999</v>
      </c>
      <c r="G169" t="b">
        <f t="shared" si="5"/>
        <v>1</v>
      </c>
    </row>
    <row r="170" spans="1:7" ht="15" thickBot="1" x14ac:dyDescent="0.35">
      <c r="A170" s="6" t="s">
        <v>211</v>
      </c>
      <c r="B170" s="8"/>
      <c r="C170" t="b">
        <f t="shared" si="4"/>
        <v>0</v>
      </c>
      <c r="E170" s="6" t="s">
        <v>211</v>
      </c>
      <c r="F170" s="254"/>
      <c r="G170" t="b">
        <f t="shared" si="5"/>
        <v>0</v>
      </c>
    </row>
    <row r="171" spans="1:7" ht="15" thickBot="1" x14ac:dyDescent="0.35">
      <c r="A171" s="6" t="s">
        <v>212</v>
      </c>
      <c r="B171" s="7">
        <v>1.034</v>
      </c>
      <c r="C171" t="b">
        <f t="shared" si="4"/>
        <v>1</v>
      </c>
      <c r="E171" s="6" t="s">
        <v>212</v>
      </c>
      <c r="F171" s="253">
        <v>0.98499999999999999</v>
      </c>
      <c r="G171" t="b">
        <f t="shared" si="5"/>
        <v>1</v>
      </c>
    </row>
    <row r="172" spans="1:7" ht="15" thickBot="1" x14ac:dyDescent="0.35">
      <c r="A172" s="6" t="s">
        <v>213</v>
      </c>
      <c r="B172" s="7">
        <v>0.85199999999999998</v>
      </c>
      <c r="C172" t="b">
        <f t="shared" si="4"/>
        <v>1</v>
      </c>
      <c r="E172" s="6" t="s">
        <v>213</v>
      </c>
      <c r="F172" s="253">
        <v>0.79400000000000004</v>
      </c>
      <c r="G172" t="b">
        <f t="shared" si="5"/>
        <v>1</v>
      </c>
    </row>
    <row r="173" spans="1:7" ht="15" thickBot="1" x14ac:dyDescent="0.35">
      <c r="A173" s="6" t="s">
        <v>214</v>
      </c>
      <c r="B173" s="7">
        <v>0.81499999999999995</v>
      </c>
      <c r="C173" t="b">
        <f t="shared" si="4"/>
        <v>1</v>
      </c>
      <c r="E173" s="6" t="s">
        <v>214</v>
      </c>
      <c r="F173" s="253">
        <v>0.68500000000000005</v>
      </c>
      <c r="G173" t="b">
        <f t="shared" si="5"/>
        <v>1</v>
      </c>
    </row>
    <row r="174" spans="1:7" ht="15" thickBot="1" x14ac:dyDescent="0.35">
      <c r="A174" s="6" t="s">
        <v>215</v>
      </c>
      <c r="B174" s="7">
        <v>1.048</v>
      </c>
      <c r="C174" t="b">
        <f t="shared" si="4"/>
        <v>1</v>
      </c>
      <c r="E174" s="6" t="s">
        <v>215</v>
      </c>
      <c r="F174" s="253">
        <v>1.472</v>
      </c>
      <c r="G174" t="b">
        <f t="shared" si="5"/>
        <v>1</v>
      </c>
    </row>
    <row r="175" spans="1:7" ht="15" thickBot="1" x14ac:dyDescent="0.35">
      <c r="A175" s="6" t="s">
        <v>216</v>
      </c>
      <c r="B175" s="7">
        <v>0.84899999999999998</v>
      </c>
      <c r="C175" t="b">
        <f t="shared" si="4"/>
        <v>1</v>
      </c>
      <c r="E175" s="6" t="s">
        <v>216</v>
      </c>
      <c r="F175" s="253">
        <v>0.81299999999999994</v>
      </c>
      <c r="G175" t="b">
        <f t="shared" si="5"/>
        <v>1</v>
      </c>
    </row>
    <row r="176" spans="1:7" ht="15" thickBot="1" x14ac:dyDescent="0.35">
      <c r="A176" s="6" t="s">
        <v>217</v>
      </c>
      <c r="B176" s="7">
        <v>0.86599999999999999</v>
      </c>
      <c r="C176" t="b">
        <f t="shared" si="4"/>
        <v>1</v>
      </c>
      <c r="E176" s="6" t="s">
        <v>217</v>
      </c>
      <c r="F176" s="253">
        <v>0.876</v>
      </c>
      <c r="G176" t="b">
        <f t="shared" si="5"/>
        <v>1</v>
      </c>
    </row>
    <row r="177" spans="1:8" ht="15" thickBot="1" x14ac:dyDescent="0.35">
      <c r="A177" s="6" t="s">
        <v>218</v>
      </c>
      <c r="B177" s="7">
        <v>1.1339999999999999</v>
      </c>
      <c r="C177" t="b">
        <f t="shared" si="4"/>
        <v>1</v>
      </c>
      <c r="E177" s="6" t="s">
        <v>218</v>
      </c>
      <c r="F177" s="253">
        <v>0.96799999999999997</v>
      </c>
      <c r="G177" t="b">
        <f t="shared" si="5"/>
        <v>1</v>
      </c>
    </row>
    <row r="178" spans="1:8" ht="15" thickBot="1" x14ac:dyDescent="0.35">
      <c r="A178" s="6" t="s">
        <v>219</v>
      </c>
      <c r="B178" s="7">
        <v>0.86</v>
      </c>
      <c r="C178" t="b">
        <f t="shared" si="4"/>
        <v>1</v>
      </c>
      <c r="E178" s="6" t="s">
        <v>219</v>
      </c>
      <c r="F178" s="253">
        <v>0.745</v>
      </c>
      <c r="G178" t="b">
        <f t="shared" si="5"/>
        <v>1</v>
      </c>
    </row>
    <row r="179" spans="1:8" ht="15" thickBot="1" x14ac:dyDescent="0.35">
      <c r="A179" s="6" t="s">
        <v>220</v>
      </c>
      <c r="B179" s="7">
        <v>1.325</v>
      </c>
      <c r="C179" t="b">
        <f t="shared" si="4"/>
        <v>1</v>
      </c>
      <c r="E179" s="6" t="s">
        <v>220</v>
      </c>
      <c r="F179" s="253">
        <v>1.1140000000000001</v>
      </c>
      <c r="G179" t="b">
        <f t="shared" si="5"/>
        <v>1</v>
      </c>
    </row>
    <row r="180" spans="1:8" ht="15" thickBot="1" x14ac:dyDescent="0.35">
      <c r="A180" s="6" t="s">
        <v>221</v>
      </c>
      <c r="B180" s="7">
        <v>1.7589999999999999</v>
      </c>
      <c r="C180" t="b">
        <f t="shared" si="4"/>
        <v>1</v>
      </c>
      <c r="E180" s="6" t="s">
        <v>221</v>
      </c>
      <c r="F180" s="253">
        <v>1.4790000000000001</v>
      </c>
      <c r="G180" t="b">
        <f t="shared" si="5"/>
        <v>1</v>
      </c>
    </row>
    <row r="181" spans="1:8" ht="15" thickBot="1" x14ac:dyDescent="0.35">
      <c r="A181" s="6" t="s">
        <v>222</v>
      </c>
      <c r="B181" s="7">
        <v>0.77500000000000002</v>
      </c>
      <c r="C181" t="b">
        <f t="shared" si="4"/>
        <v>1</v>
      </c>
      <c r="E181" s="6" t="s">
        <v>222</v>
      </c>
      <c r="F181" s="253">
        <v>0.76700000000000002</v>
      </c>
      <c r="G181" t="b">
        <f t="shared" si="5"/>
        <v>1</v>
      </c>
    </row>
    <row r="182" spans="1:8" ht="15" thickBot="1" x14ac:dyDescent="0.35">
      <c r="A182" s="6" t="s">
        <v>223</v>
      </c>
      <c r="B182" s="7">
        <v>1.121</v>
      </c>
      <c r="C182" t="b">
        <f t="shared" si="4"/>
        <v>1</v>
      </c>
      <c r="E182" s="6" t="s">
        <v>223</v>
      </c>
      <c r="F182" s="253">
        <v>0.86899999999999999</v>
      </c>
      <c r="G182" t="b">
        <f t="shared" si="5"/>
        <v>1</v>
      </c>
    </row>
    <row r="183" spans="1:8" ht="15" thickBot="1" x14ac:dyDescent="0.35">
      <c r="A183" s="6" t="s">
        <v>224</v>
      </c>
      <c r="B183" s="7">
        <v>0.94499999999999995</v>
      </c>
      <c r="C183" t="b">
        <f t="shared" si="4"/>
        <v>1</v>
      </c>
      <c r="E183" s="6" t="s">
        <v>224</v>
      </c>
      <c r="F183" s="253">
        <v>0.86899999999999999</v>
      </c>
      <c r="G183" t="b">
        <f t="shared" si="5"/>
        <v>1</v>
      </c>
    </row>
    <row r="184" spans="1:8" ht="15" thickBot="1" x14ac:dyDescent="0.35">
      <c r="A184" s="6" t="s">
        <v>225</v>
      </c>
      <c r="B184" s="7">
        <v>1.2430000000000001</v>
      </c>
      <c r="C184" t="b">
        <f t="shared" si="4"/>
        <v>1</v>
      </c>
      <c r="E184" s="6" t="s">
        <v>225</v>
      </c>
      <c r="F184" s="253">
        <v>1.0449999999999999</v>
      </c>
      <c r="G184" t="b">
        <f t="shared" si="5"/>
        <v>1</v>
      </c>
    </row>
    <row r="187" spans="1:8" ht="18" x14ac:dyDescent="0.3">
      <c r="A187" s="367" t="s">
        <v>252</v>
      </c>
      <c r="B187" s="367"/>
      <c r="C187" s="367"/>
    </row>
    <row r="188" spans="1:8" x14ac:dyDescent="0.3">
      <c r="A188">
        <v>1</v>
      </c>
      <c r="B188">
        <f>C188</f>
        <v>143</v>
      </c>
      <c r="C188">
        <v>143</v>
      </c>
      <c r="E188" t="s">
        <v>247</v>
      </c>
      <c r="F188" t="s">
        <v>262</v>
      </c>
      <c r="H188" t="s">
        <v>304</v>
      </c>
    </row>
    <row r="189" spans="1:8" x14ac:dyDescent="0.3">
      <c r="A189">
        <v>2</v>
      </c>
      <c r="B189">
        <f>B188+C189</f>
        <v>286</v>
      </c>
      <c r="C189">
        <v>143</v>
      </c>
      <c r="E189" t="s">
        <v>248</v>
      </c>
      <c r="F189" s="53" t="s">
        <v>254</v>
      </c>
      <c r="H189" t="s">
        <v>305</v>
      </c>
    </row>
    <row r="190" spans="1:8" x14ac:dyDescent="0.3">
      <c r="A190">
        <v>3</v>
      </c>
      <c r="B190">
        <f t="shared" ref="B190:B232" si="6">B189+C190</f>
        <v>430</v>
      </c>
      <c r="C190">
        <v>144</v>
      </c>
      <c r="F190" s="53" t="s">
        <v>255</v>
      </c>
      <c r="H190" t="s">
        <v>306</v>
      </c>
    </row>
    <row r="191" spans="1:8" x14ac:dyDescent="0.3">
      <c r="A191">
        <v>4</v>
      </c>
      <c r="B191">
        <f t="shared" si="6"/>
        <v>573</v>
      </c>
      <c r="C191">
        <v>143</v>
      </c>
      <c r="F191" s="53" t="s">
        <v>256</v>
      </c>
    </row>
    <row r="192" spans="1:8" x14ac:dyDescent="0.3">
      <c r="A192">
        <v>5</v>
      </c>
      <c r="B192">
        <f t="shared" si="6"/>
        <v>716</v>
      </c>
      <c r="C192">
        <v>143</v>
      </c>
      <c r="F192" s="53" t="s">
        <v>257</v>
      </c>
    </row>
    <row r="193" spans="1:6" x14ac:dyDescent="0.3">
      <c r="A193">
        <v>6</v>
      </c>
      <c r="B193">
        <f t="shared" si="6"/>
        <v>860</v>
      </c>
      <c r="C193">
        <v>144</v>
      </c>
      <c r="F193" s="53" t="s">
        <v>258</v>
      </c>
    </row>
    <row r="194" spans="1:6" x14ac:dyDescent="0.3">
      <c r="A194">
        <v>7</v>
      </c>
      <c r="B194">
        <f t="shared" si="6"/>
        <v>1003</v>
      </c>
      <c r="C194">
        <v>143</v>
      </c>
      <c r="F194" s="53" t="s">
        <v>259</v>
      </c>
    </row>
    <row r="195" spans="1:6" x14ac:dyDescent="0.3">
      <c r="A195">
        <v>8</v>
      </c>
      <c r="B195">
        <f t="shared" si="6"/>
        <v>1146</v>
      </c>
      <c r="C195">
        <v>143</v>
      </c>
      <c r="F195" s="53" t="s">
        <v>260</v>
      </c>
    </row>
    <row r="196" spans="1:6" x14ac:dyDescent="0.3">
      <c r="A196">
        <v>9</v>
      </c>
      <c r="B196">
        <f t="shared" si="6"/>
        <v>1290</v>
      </c>
      <c r="C196">
        <v>144</v>
      </c>
      <c r="F196" s="53" t="s">
        <v>261</v>
      </c>
    </row>
    <row r="197" spans="1:6" x14ac:dyDescent="0.3">
      <c r="A197">
        <v>10</v>
      </c>
      <c r="B197">
        <f t="shared" si="6"/>
        <v>1433</v>
      </c>
      <c r="C197">
        <v>143</v>
      </c>
    </row>
    <row r="198" spans="1:6" ht="15" thickBot="1" x14ac:dyDescent="0.35">
      <c r="A198">
        <v>11</v>
      </c>
      <c r="B198">
        <f t="shared" si="6"/>
        <v>1576</v>
      </c>
      <c r="C198">
        <v>143</v>
      </c>
    </row>
    <row r="199" spans="1:6" ht="15" thickBot="1" x14ac:dyDescent="0.35">
      <c r="A199" s="51">
        <v>12</v>
      </c>
      <c r="B199" s="52">
        <f t="shared" si="6"/>
        <v>1720</v>
      </c>
      <c r="C199" s="51">
        <v>144</v>
      </c>
      <c r="D199" s="51"/>
      <c r="E199" s="51" t="s">
        <v>313</v>
      </c>
    </row>
    <row r="200" spans="1:6" x14ac:dyDescent="0.3">
      <c r="A200">
        <v>13</v>
      </c>
      <c r="B200">
        <f t="shared" si="6"/>
        <v>1863</v>
      </c>
      <c r="C200">
        <v>143</v>
      </c>
    </row>
    <row r="201" spans="1:6" x14ac:dyDescent="0.3">
      <c r="A201">
        <v>14</v>
      </c>
      <c r="B201">
        <f t="shared" si="6"/>
        <v>2006</v>
      </c>
      <c r="C201">
        <v>143</v>
      </c>
    </row>
    <row r="202" spans="1:6" x14ac:dyDescent="0.3">
      <c r="A202">
        <v>15</v>
      </c>
      <c r="B202">
        <f t="shared" si="6"/>
        <v>2150</v>
      </c>
      <c r="C202">
        <v>144</v>
      </c>
    </row>
    <row r="203" spans="1:6" x14ac:dyDescent="0.3">
      <c r="A203">
        <v>16</v>
      </c>
      <c r="B203">
        <f t="shared" si="6"/>
        <v>2293</v>
      </c>
      <c r="C203">
        <v>143</v>
      </c>
    </row>
    <row r="204" spans="1:6" x14ac:dyDescent="0.3">
      <c r="A204">
        <v>17</v>
      </c>
      <c r="B204">
        <f t="shared" si="6"/>
        <v>2436</v>
      </c>
      <c r="C204">
        <v>143</v>
      </c>
    </row>
    <row r="205" spans="1:6" x14ac:dyDescent="0.3">
      <c r="A205">
        <v>18</v>
      </c>
      <c r="B205">
        <f t="shared" si="6"/>
        <v>2580</v>
      </c>
      <c r="C205">
        <v>144</v>
      </c>
    </row>
    <row r="206" spans="1:6" x14ac:dyDescent="0.3">
      <c r="A206">
        <v>19</v>
      </c>
      <c r="B206">
        <f t="shared" si="6"/>
        <v>2723</v>
      </c>
      <c r="C206">
        <v>143</v>
      </c>
    </row>
    <row r="207" spans="1:6" x14ac:dyDescent="0.3">
      <c r="A207">
        <v>20</v>
      </c>
      <c r="B207">
        <f t="shared" si="6"/>
        <v>2866</v>
      </c>
      <c r="C207">
        <v>143</v>
      </c>
    </row>
    <row r="208" spans="1:6" x14ac:dyDescent="0.3">
      <c r="A208">
        <v>21</v>
      </c>
      <c r="B208">
        <f t="shared" si="6"/>
        <v>3010</v>
      </c>
      <c r="C208">
        <v>144</v>
      </c>
    </row>
    <row r="209" spans="1:3" x14ac:dyDescent="0.3">
      <c r="A209">
        <v>22</v>
      </c>
      <c r="B209">
        <f t="shared" si="6"/>
        <v>3153</v>
      </c>
      <c r="C209">
        <v>143</v>
      </c>
    </row>
    <row r="210" spans="1:3" x14ac:dyDescent="0.3">
      <c r="A210">
        <v>23</v>
      </c>
      <c r="B210">
        <f t="shared" si="6"/>
        <v>3296</v>
      </c>
      <c r="C210">
        <v>143</v>
      </c>
    </row>
    <row r="211" spans="1:3" x14ac:dyDescent="0.3">
      <c r="A211">
        <v>24</v>
      </c>
      <c r="B211">
        <f t="shared" si="6"/>
        <v>3440</v>
      </c>
      <c r="C211">
        <v>144</v>
      </c>
    </row>
    <row r="212" spans="1:3" x14ac:dyDescent="0.3">
      <c r="A212">
        <v>25</v>
      </c>
      <c r="B212">
        <f t="shared" si="6"/>
        <v>3583</v>
      </c>
      <c r="C212">
        <v>143</v>
      </c>
    </row>
    <row r="213" spans="1:3" x14ac:dyDescent="0.3">
      <c r="A213">
        <v>26</v>
      </c>
      <c r="B213">
        <f t="shared" si="6"/>
        <v>3726</v>
      </c>
      <c r="C213">
        <v>143</v>
      </c>
    </row>
    <row r="214" spans="1:3" x14ac:dyDescent="0.3">
      <c r="A214">
        <v>27</v>
      </c>
      <c r="B214">
        <f t="shared" si="6"/>
        <v>3870</v>
      </c>
      <c r="C214">
        <v>144</v>
      </c>
    </row>
    <row r="215" spans="1:3" x14ac:dyDescent="0.3">
      <c r="A215">
        <v>28</v>
      </c>
      <c r="B215">
        <f t="shared" si="6"/>
        <v>4013</v>
      </c>
      <c r="C215">
        <v>143</v>
      </c>
    </row>
    <row r="216" spans="1:3" x14ac:dyDescent="0.3">
      <c r="A216">
        <v>29</v>
      </c>
      <c r="B216">
        <f t="shared" si="6"/>
        <v>4156</v>
      </c>
      <c r="C216">
        <v>143</v>
      </c>
    </row>
    <row r="217" spans="1:3" x14ac:dyDescent="0.3">
      <c r="A217">
        <v>30</v>
      </c>
      <c r="B217">
        <f t="shared" si="6"/>
        <v>4300</v>
      </c>
      <c r="C217">
        <v>144</v>
      </c>
    </row>
    <row r="218" spans="1:3" x14ac:dyDescent="0.3">
      <c r="A218">
        <v>31</v>
      </c>
      <c r="B218">
        <f t="shared" si="6"/>
        <v>4443</v>
      </c>
      <c r="C218">
        <v>143</v>
      </c>
    </row>
    <row r="219" spans="1:3" x14ac:dyDescent="0.3">
      <c r="A219">
        <v>32</v>
      </c>
      <c r="B219">
        <f t="shared" si="6"/>
        <v>4586</v>
      </c>
      <c r="C219">
        <v>143</v>
      </c>
    </row>
    <row r="220" spans="1:3" x14ac:dyDescent="0.3">
      <c r="A220">
        <v>33</v>
      </c>
      <c r="B220">
        <f t="shared" si="6"/>
        <v>4730</v>
      </c>
      <c r="C220">
        <v>144</v>
      </c>
    </row>
    <row r="221" spans="1:3" x14ac:dyDescent="0.3">
      <c r="A221">
        <v>34</v>
      </c>
      <c r="B221">
        <f t="shared" si="6"/>
        <v>4873</v>
      </c>
      <c r="C221">
        <v>143</v>
      </c>
    </row>
    <row r="222" spans="1:3" x14ac:dyDescent="0.3">
      <c r="A222">
        <v>35</v>
      </c>
      <c r="B222">
        <f t="shared" si="6"/>
        <v>5016</v>
      </c>
      <c r="C222">
        <v>143</v>
      </c>
    </row>
    <row r="223" spans="1:3" x14ac:dyDescent="0.3">
      <c r="A223">
        <v>36</v>
      </c>
      <c r="B223">
        <f t="shared" si="6"/>
        <v>5160</v>
      </c>
      <c r="C223">
        <v>144</v>
      </c>
    </row>
    <row r="224" spans="1:3" x14ac:dyDescent="0.3">
      <c r="A224">
        <v>37</v>
      </c>
      <c r="B224">
        <f t="shared" si="6"/>
        <v>5303</v>
      </c>
      <c r="C224">
        <v>143</v>
      </c>
    </row>
    <row r="225" spans="1:3" x14ac:dyDescent="0.3">
      <c r="A225">
        <v>38</v>
      </c>
      <c r="B225">
        <f t="shared" si="6"/>
        <v>5446</v>
      </c>
      <c r="C225">
        <v>143</v>
      </c>
    </row>
    <row r="226" spans="1:3" x14ac:dyDescent="0.3">
      <c r="A226">
        <v>39</v>
      </c>
      <c r="B226">
        <f t="shared" si="6"/>
        <v>5590</v>
      </c>
      <c r="C226">
        <v>144</v>
      </c>
    </row>
    <row r="227" spans="1:3" x14ac:dyDescent="0.3">
      <c r="A227">
        <v>40</v>
      </c>
      <c r="B227">
        <f t="shared" si="6"/>
        <v>5733</v>
      </c>
      <c r="C227">
        <v>143</v>
      </c>
    </row>
    <row r="228" spans="1:3" x14ac:dyDescent="0.3">
      <c r="A228">
        <v>41</v>
      </c>
      <c r="B228">
        <f t="shared" si="6"/>
        <v>5876</v>
      </c>
      <c r="C228">
        <v>143</v>
      </c>
    </row>
    <row r="229" spans="1:3" x14ac:dyDescent="0.3">
      <c r="A229">
        <v>42</v>
      </c>
      <c r="B229">
        <f t="shared" si="6"/>
        <v>6020</v>
      </c>
      <c r="C229">
        <v>144</v>
      </c>
    </row>
    <row r="230" spans="1:3" x14ac:dyDescent="0.3">
      <c r="A230">
        <v>43</v>
      </c>
      <c r="B230">
        <f t="shared" si="6"/>
        <v>6163</v>
      </c>
      <c r="C230">
        <v>143</v>
      </c>
    </row>
    <row r="231" spans="1:3" x14ac:dyDescent="0.3">
      <c r="A231">
        <v>44</v>
      </c>
      <c r="B231">
        <f t="shared" si="6"/>
        <v>6306</v>
      </c>
      <c r="C231">
        <v>143</v>
      </c>
    </row>
    <row r="232" spans="1:3" x14ac:dyDescent="0.3">
      <c r="A232">
        <v>45</v>
      </c>
      <c r="B232">
        <f t="shared" si="6"/>
        <v>6450</v>
      </c>
      <c r="C232">
        <v>144</v>
      </c>
    </row>
  </sheetData>
  <sheetProtection algorithmName="SHA-512" hashValue="zlSuGW6phh3qA+C69/uPqyXvCwRHN398Z3osEaL12DxqMy1B0LRrf/cy7wl7tu+ihb6C3vSJEz1u9HifsyTk/Q==" saltValue="kdCaxvlQSDxHfwjdG1XHGg==" spinCount="100000" sheet="1" objects="1" scenarios="1"/>
  <mergeCells count="3">
    <mergeCell ref="A187:C187"/>
    <mergeCell ref="A14:B15"/>
    <mergeCell ref="E14:F15"/>
  </mergeCells>
  <pageMargins left="0.7" right="0.7" top="0.78740157499999996" bottom="0.78740157499999996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6EA6B83B94A9AD4086EF024A4B2ABCA0" ma:contentTypeVersion="3" ma:contentTypeDescription="Vytvoří nový dokument" ma:contentTypeScope="" ma:versionID="f1a263e9c7b416093cb41ed09ba5d3c5">
  <xsd:schema xmlns:xsd="http://www.w3.org/2001/XMLSchema" xmlns:xs="http://www.w3.org/2001/XMLSchema" xmlns:p="http://schemas.microsoft.com/office/2006/metadata/properties" xmlns:ns2="0104a4cd-1400-468e-be1b-c7aad71d7d5a" xmlns:ns3="e727d7e0-5f6f-4843-8d26-7fdd0d273a91" targetNamespace="http://schemas.microsoft.com/office/2006/metadata/properties" ma:root="true" ma:fieldsID="dfe58e6dd1509b64f85473f91fc93bcc" ns2:_="" ns3:_="">
    <xsd:import namespace="0104a4cd-1400-468e-be1b-c7aad71d7d5a"/>
    <xsd:import namespace="e727d7e0-5f6f-4843-8d26-7fdd0d273a91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  <xsd:element ref="ns2:SharedWithDetails" minOccurs="0"/>
                <xsd:element ref="ns3:pozn_x00e1_mk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104a4cd-1400-468e-be1b-c7aad71d7d5a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Hodnota ID dokumentu" ma:description="Hodnota ID dokumentu přiřazená této položce" ma:internalName="_dlc_DocId" ma:readOnly="true">
      <xsd:simpleType>
        <xsd:restriction base="dms:Text"/>
      </xsd:simpleType>
    </xsd:element>
    <xsd:element name="_dlc_DocIdUrl" ma:index="9" nillable="true" ma:displayName="ID dokumentu" ma:description="Trvalý odkaz na tento dokument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Zachovat ID" ma:description="Ponechat ID po přidání" ma:hidden="true" ma:internalName="_dlc_DocIdPersistId" ma:readOnly="true">
      <xsd:simpleType>
        <xsd:restriction base="dms:Boolean"/>
      </xsd:simpleType>
    </xsd:element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27d7e0-5f6f-4843-8d26-7fdd0d273a91" elementFormDefault="qualified">
    <xsd:import namespace="http://schemas.microsoft.com/office/2006/documentManagement/types"/>
    <xsd:import namespace="http://schemas.microsoft.com/office/infopath/2007/PartnerControls"/>
    <xsd:element name="pozn_x00e1_mka" ma:index="13" nillable="true" ma:displayName="poznámka" ma:internalName="pozn_x00e1_mka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0104a4cd-1400-468e-be1b-c7aad71d7d5a">15OPMSMT0001-78-45967</_dlc_DocId>
    <_dlc_DocIdUrl xmlns="0104a4cd-1400-468e-be1b-c7aad71d7d5a">
      <Url>https://op.msmt.cz/_layouts/15/DocIdRedir.aspx?ID=15OPMSMT0001-78-45967</Url>
      <Description>15OPMSMT0001-78-45967</Description>
    </_dlc_DocIdUrl>
    <pozn_x00e1_mka xmlns="e727d7e0-5f6f-4843-8d26-7fdd0d273a91" xsi:nil="true"/>
  </documentManagement>
</p:properties>
</file>

<file path=customXml/itemProps1.xml><?xml version="1.0" encoding="utf-8"?>
<ds:datastoreItem xmlns:ds="http://schemas.openxmlformats.org/officeDocument/2006/customXml" ds:itemID="{F639E504-CDC5-4869-8173-78FCFC239F8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9F08C51-E6EE-4EDC-B242-2FA6E2FB6F8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104a4cd-1400-468e-be1b-c7aad71d7d5a"/>
    <ds:schemaRef ds:uri="e727d7e0-5f6f-4843-8d26-7fdd0d273a9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9BBCC37-130B-4188-AE0A-838E43A7E827}">
  <ds:schemaRefs>
    <ds:schemaRef ds:uri="http://schemas.microsoft.com/sharepoint/events"/>
  </ds:schemaRefs>
</ds:datastoreItem>
</file>

<file path=customXml/itemProps4.xml><?xml version="1.0" encoding="utf-8"?>
<ds:datastoreItem xmlns:ds="http://schemas.openxmlformats.org/officeDocument/2006/customXml" ds:itemID="{1A71E276-3DED-4257-971B-7A23CDA3BBEF}">
  <ds:schemaRefs>
    <ds:schemaRef ds:uri="http://schemas.microsoft.com/office/2006/metadata/properties"/>
    <ds:schemaRef ds:uri="http://schemas.microsoft.com/office/infopath/2007/PartnerControls"/>
    <ds:schemaRef ds:uri="0104a4cd-1400-468e-be1b-c7aad71d7d5a"/>
    <ds:schemaRef ds:uri="e727d7e0-5f6f-4843-8d26-7fdd0d273a9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7</vt:i4>
      </vt:variant>
      <vt:variant>
        <vt:lpstr>Pojmenované oblasti</vt:lpstr>
      </vt:variant>
      <vt:variant>
        <vt:i4>1</vt:i4>
      </vt:variant>
    </vt:vector>
  </HeadingPairs>
  <TitlesOfParts>
    <vt:vector size="8" baseType="lpstr">
      <vt:lpstr>Úvod</vt:lpstr>
      <vt:lpstr>KA1 - příjezdy do ČR</vt:lpstr>
      <vt:lpstr>KA2 - výjezdy z ČR</vt:lpstr>
      <vt:lpstr>KA3 - výjezdová část</vt:lpstr>
      <vt:lpstr>KA3 - příjezdová část</vt:lpstr>
      <vt:lpstr>Placement</vt:lpstr>
      <vt:lpstr>Podpůrná data</vt:lpstr>
      <vt:lpstr>Úvod!_Hlk98419294</vt:lpstr>
    </vt:vector>
  </TitlesOfParts>
  <Company>MSMT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Švaříčková Petra</dc:creator>
  <cp:lastModifiedBy>Janoušek Petr</cp:lastModifiedBy>
  <cp:lastPrinted>2022-07-28T10:05:46Z</cp:lastPrinted>
  <dcterms:created xsi:type="dcterms:W3CDTF">2022-07-14T06:39:26Z</dcterms:created>
  <dcterms:modified xsi:type="dcterms:W3CDTF">2025-02-17T08:22:59Z</dcterms:modified>
  <cp:version>2.1</cp:version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0x0101006EA6B83B94A9AD4086EF024A4B2ABCA0</vt:lpwstr>
  </property>
  <property fmtid="{D5CDD505-2E9C-101B-9397-08002B2CF9AE}" pid="3" name="_dlc_DocIdItemGuid">
    <vt:lpwstr>7b5109b3-6123-4ceb-aa81-8be4ed45b7d0</vt:lpwstr>
  </property>
</Properties>
</file>