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.msmt.cz/Odbor 44/OP JAK/09_Metodika/09_16_Další/Publicita/Nové logo státní správy/Zamcene dokumenty k vymene logolinku/Vyzva 037/"/>
    </mc:Choice>
  </mc:AlternateContent>
  <xr:revisionPtr revIDLastSave="0" documentId="13_ncr:20000001_{9E18FE19-44F2-4A0B-85A3-AFBBC54BED80}" xr6:coauthVersionLast="47" xr6:coauthVersionMax="47" xr10:uidLastSave="{00000000-0000-0000-0000-000000000000}"/>
  <workbookProtection workbookAlgorithmName="SHA-512" workbookHashValue="nbOhFk9/CG0Sb+xQvLS+oWHps347z58QJd/WE0qbN6W/mlroLE8mHM/zjV+x8RLi2KjBK6J2LIf35q1UO141lw==" workbookSaltValue="nR2U8LunZ1kMMfjIUjIEQA==" workbookSpinCount="100000" lockStructure="1"/>
  <bookViews>
    <workbookView xWindow="-110" yWindow="-110" windowWidth="19420" windowHeight="10300" tabRatio="776" activeTab="1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5" i="3" l="1"/>
  <c r="J56" i="3"/>
  <c r="K16" i="3" l="1"/>
  <c r="G3" i="3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<sst xmlns="http://schemas.openxmlformats.org/spreadsheetml/2006/main" count="436" uniqueCount="352">
  <si>
    <t>Částka za mobilitu</t>
  </si>
  <si>
    <t>1.</t>
  </si>
  <si>
    <t>2.</t>
  </si>
  <si>
    <t>Celkem</t>
  </si>
  <si>
    <t>Angola</t>
  </si>
  <si>
    <t>Barbados</t>
  </si>
  <si>
    <t>Belize</t>
  </si>
  <si>
    <t>Benin</t>
  </si>
  <si>
    <t>Botswana</t>
  </si>
  <si>
    <t>Burkina Faso</t>
  </si>
  <si>
    <t>Burundi</t>
  </si>
  <si>
    <t>Egypt</t>
  </si>
  <si>
    <t>Eritrea</t>
  </si>
  <si>
    <t>Gabon</t>
  </si>
  <si>
    <t>Ghana</t>
  </si>
  <si>
    <t>Guatemala</t>
  </si>
  <si>
    <t>Guinea</t>
  </si>
  <si>
    <t>Guinea-Bissau</t>
  </si>
  <si>
    <t>Guyana</t>
  </si>
  <si>
    <t>Haiti</t>
  </si>
  <si>
    <t>Honduras</t>
  </si>
  <si>
    <t>Chile</t>
  </si>
  <si>
    <t>Laos</t>
  </si>
  <si>
    <t>Lesotho</t>
  </si>
  <si>
    <t>Malawi</t>
  </si>
  <si>
    <t>Mali</t>
  </si>
  <si>
    <t>Myanmar</t>
  </si>
  <si>
    <t>Niger</t>
  </si>
  <si>
    <t>Panama</t>
  </si>
  <si>
    <t>Paraguay</t>
  </si>
  <si>
    <t>Peru</t>
  </si>
  <si>
    <t>Rwanda</t>
  </si>
  <si>
    <t>Samoa</t>
  </si>
  <si>
    <t>Senegal</t>
  </si>
  <si>
    <t>Sierra Leone</t>
  </si>
  <si>
    <t>Togo</t>
  </si>
  <si>
    <t>Tonga</t>
  </si>
  <si>
    <t>Uganda</t>
  </si>
  <si>
    <t>Uruguay</t>
  </si>
  <si>
    <t>Vanuatu</t>
  </si>
  <si>
    <t>Venezuela</t>
  </si>
  <si>
    <t>Zimbabwe</t>
  </si>
  <si>
    <t>za celou dobu trvání mobility</t>
  </si>
  <si>
    <t>Počet měsíců mobility</t>
  </si>
  <si>
    <t>Úvazek</t>
  </si>
  <si>
    <t>Indikátor</t>
  </si>
  <si>
    <t>Indikátory</t>
  </si>
  <si>
    <t>zpět na úvodní stránku</t>
  </si>
  <si>
    <t>leden</t>
  </si>
  <si>
    <t>1720 hodin - určená délka roku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</si>
  <si>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</si>
  <si>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</si>
  <si>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</si>
  <si>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</si>
  <si>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</si>
  <si>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</si>
  <si>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</si>
  <si>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</si>
  <si>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</si>
  <si>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</si>
  <si>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</si>
  <si>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měsíc</t>
  </si>
  <si>
    <t>rok</t>
  </si>
  <si>
    <t>hodnota</t>
  </si>
  <si>
    <t>pomocné výpočty (bude schováno)</t>
  </si>
  <si>
    <t>List "Úvod"</t>
  </si>
  <si>
    <t>Odpracované hodiny/druh nepřítomnosti</t>
  </si>
  <si>
    <t>Dovolená</t>
  </si>
  <si>
    <t>Pracovní neschopnost do 14 dní (včetně)</t>
  </si>
  <si>
    <t>Pracovní neschopnost nad 14 dní</t>
  </si>
  <si>
    <t>Ošetřování člena rodiny</t>
  </si>
  <si>
    <t>ANO</t>
  </si>
  <si>
    <t>NE</t>
  </si>
  <si>
    <t>POSTUP PRO VYPLNĚNÍ A POUŽÍVÁNÍ JEDNOTLIVÝCH LISTŮ</t>
  </si>
  <si>
    <t>Odpracované hodiny (tj. hodiny v nichž zaměstnanec přímo vykonával pro zaměstnavatele činnosti dle pracovněprávního vztahu)</t>
  </si>
  <si>
    <t>Vykazuje se jako produktivní hodina?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</si>
  <si>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</si>
  <si>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</si>
  <si>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</si>
  <si>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</si>
  <si>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</si>
  <si>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</si>
  <si>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</si>
  <si>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</si>
  <si>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</si>
  <si>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</si>
  <si>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</si>
  <si>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</si>
  <si>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</si>
  <si>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</si>
  <si>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</si>
  <si>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</si>
  <si>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</si>
  <si>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</si>
  <si>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vyberte ze seznamu</t>
  </si>
  <si>
    <t>Cena jednotky mobility</t>
  </si>
  <si>
    <t>Nepřítomnost bez mzdy/platu, resp. náhrady mzdy/platu (např. neplacené volno)</t>
  </si>
  <si>
    <t>Státní svátek neodpracovaný</t>
  </si>
  <si>
    <t>Státní svátek odpracovaný</t>
  </si>
  <si>
    <t>Překážka v práci, za níž náleží zaměstnanci mzda/plat, popř. náhrada mzdy/platu hrazená zaměstnavatelem</t>
  </si>
  <si>
    <t>Výjezd do země</t>
  </si>
  <si>
    <t>Poznámka</t>
  </si>
  <si>
    <t>Včetně benefitů sjednaných v pracovní/kolektivní smlouvě (např. sick day), které se považují za výkon práce a započítávají se do plnění jednotky.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</si>
  <si>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</si>
  <si>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-</t>
  </si>
  <si>
    <t>Albánie</t>
  </si>
  <si>
    <t>Alžírsko</t>
  </si>
  <si>
    <t>Argentina</t>
  </si>
  <si>
    <t>Arménie</t>
  </si>
  <si>
    <t>Austrálie</t>
  </si>
  <si>
    <t>Ázerbájdžán</t>
  </si>
  <si>
    <t>Bangladéš</t>
  </si>
  <si>
    <t>Belgie</t>
  </si>
  <si>
    <t>Bělorusko</t>
  </si>
  <si>
    <t>Bermudy</t>
  </si>
  <si>
    <t>Bolívie</t>
  </si>
  <si>
    <t>Bosna a Hercegovina</t>
  </si>
  <si>
    <t>Brazílie</t>
  </si>
  <si>
    <t>Bulharsko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</si>
  <si>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</si>
  <si>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</si>
  <si>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</si>
  <si>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</si>
  <si>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</si>
  <si>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</si>
  <si>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</si>
  <si>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</si>
  <si>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Ekvádor</t>
  </si>
  <si>
    <t>Estonsko</t>
  </si>
  <si>
    <t>Etiopie</t>
  </si>
  <si>
    <t>Faerské ostrovy</t>
  </si>
  <si>
    <t>Fidži</t>
  </si>
  <si>
    <t>Filipíny</t>
  </si>
  <si>
    <t>Finsko</t>
  </si>
  <si>
    <t>Francie</t>
  </si>
  <si>
    <t>Gambie</t>
  </si>
  <si>
    <t>Gruzie</t>
  </si>
  <si>
    <t>Hongkong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</si>
  <si>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</si>
  <si>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</si>
  <si>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</si>
  <si>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</si>
  <si>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</si>
  <si>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</si>
  <si>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</si>
  <si>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</si>
  <si>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</si>
  <si>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</si>
  <si>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</si>
  <si>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</si>
  <si>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</si>
  <si>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</si>
  <si>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</si>
  <si>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</si>
  <si>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</si>
  <si>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</si>
  <si>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</si>
  <si>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</si>
  <si>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</si>
  <si>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</si>
  <si>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</si>
  <si>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</si>
  <si>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</si>
  <si>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</si>
  <si>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</si>
  <si>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</si>
  <si>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</si>
  <si>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</si>
  <si>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</si>
  <si>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</si>
  <si>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</si>
  <si>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</si>
  <si>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</si>
  <si>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</si>
  <si>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</si>
  <si>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</si>
  <si>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</si>
  <si>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</si>
  <si>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</si>
  <si>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</si>
  <si>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</si>
  <si>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</si>
  <si>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</si>
  <si>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Namibie</t>
  </si>
  <si>
    <t>Německo</t>
  </si>
  <si>
    <t>Nepál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</si>
  <si>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</si>
  <si>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</si>
  <si>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</si>
  <si>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</si>
  <si>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</si>
  <si>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</si>
  <si>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</si>
  <si>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</si>
  <si>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Papua-Nová Guinea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</si>
  <si>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</si>
  <si>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</si>
  <si>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</si>
  <si>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</si>
  <si>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</si>
  <si>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</si>
  <si>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</si>
  <si>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Řecko</t>
  </si>
  <si>
    <t>Salvador</t>
  </si>
  <si>
    <t>Saúdská Arábie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</si>
  <si>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</si>
  <si>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</si>
  <si>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</si>
  <si>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</si>
  <si>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</si>
  <si>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</si>
  <si>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</si>
  <si>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</si>
  <si>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</si>
  <si>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</si>
  <si>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</si>
  <si>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</si>
  <si>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</si>
  <si>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</si>
  <si>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</si>
  <si>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</si>
  <si>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</si>
  <si>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</si>
  <si>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Trinidad a Tobago</t>
  </si>
  <si>
    <t>Tunisko</t>
  </si>
  <si>
    <t>Turecko</t>
  </si>
  <si>
    <t>Turkmenistán</t>
  </si>
  <si>
    <t>Ukrajina</t>
  </si>
  <si>
    <t>USA</t>
  </si>
  <si>
    <t>Uzbekistán</t>
  </si>
  <si>
    <t>Velká Británie</t>
  </si>
  <si>
    <t>Vietnam</t>
  </si>
  <si>
    <t>Východní Timor</t>
  </si>
  <si>
    <t>Zambie</t>
  </si>
  <si>
    <t>Výjezdy</t>
  </si>
  <si>
    <t>Délka mobility (příjezdy)</t>
  </si>
  <si>
    <t>skupina zemí 1</t>
  </si>
  <si>
    <t>skupina zemí 2</t>
  </si>
  <si>
    <t>skupina zemí 3</t>
  </si>
  <si>
    <t>Návratový grant - hlavní řešitel</t>
  </si>
  <si>
    <t>Příspěvek na péči o dítě či osobu blízkou</t>
  </si>
  <si>
    <t>Mobilita hlavního řešitele návratového grantu</t>
  </si>
  <si>
    <t>Mentor</t>
  </si>
  <si>
    <t>Pomocný odborný tým pro realizaci návratového grantu</t>
  </si>
  <si>
    <t>Rozvoj vzdělávání hlavního řešitele návratového grantu</t>
  </si>
  <si>
    <t>Počet hodin vzdělávání</t>
  </si>
  <si>
    <t>Částka za vzdělávání celkem</t>
  </si>
  <si>
    <t>Počet měsíců čerpání příspěvku</t>
  </si>
  <si>
    <t>Cena jednotky za měsíc</t>
  </si>
  <si>
    <t>Pozice</t>
  </si>
  <si>
    <t>Počet produktivních hodin</t>
  </si>
  <si>
    <t>Sazba na jednu produktivní hodinu</t>
  </si>
  <si>
    <t>za celou dobu trvání návratového grantu</t>
  </si>
  <si>
    <t>Počet měsíců</t>
  </si>
  <si>
    <t>doba trvání návratového grantu (12 - 36 měsíců)</t>
  </si>
  <si>
    <t>za celou dobu trvání  návratového grantu</t>
  </si>
  <si>
    <t>v Kč</t>
  </si>
  <si>
    <t>za 1 člověkoden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</si>
  <si>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</si>
  <si>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</si>
  <si>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</si>
  <si>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</si>
  <si>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</si>
  <si>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Příspevek na péči</t>
  </si>
  <si>
    <t>Jednotkový náklad na vzdělávání hlavního řešitele (na min. 8 hod)</t>
  </si>
  <si>
    <t>Hlavní řešitel návratového grantu</t>
  </si>
  <si>
    <t>medián</t>
  </si>
  <si>
    <t>hlavní řešitel (junior)</t>
  </si>
  <si>
    <t>3Q</t>
  </si>
  <si>
    <t>hlavní řešitel (senior)</t>
  </si>
  <si>
    <t>Výzkumný pracovník (tým)</t>
  </si>
  <si>
    <t>Technický pracovník (tým)</t>
  </si>
  <si>
    <t>HM (6 812,- Kč + odvody za zaměstnavatele; čistého cca 5 000 Kč)</t>
  </si>
  <si>
    <t>úvazek za 1 kalendářní měsíc (0,5 - 1,0)</t>
  </si>
  <si>
    <t>doba zapojení mentora do návratového grantu v měsících</t>
  </si>
  <si>
    <t>doba zapojení odborného týmu do realizace návratového grantu v měsících</t>
  </si>
  <si>
    <t>průměrný úvazek členů pomocného týmu za 1 kalendářní měsíc (0,01 - 2,00)</t>
  </si>
  <si>
    <t>1 - 6 (max. 6 měsíců v součtu za všechny mobility)</t>
  </si>
  <si>
    <t>Počet pracovních dní (člověkodnů)</t>
  </si>
  <si>
    <t>vyplňte počet měsíců (celé číslo); pokud hlavní řešitel čerpá např. příspěvek na dvě osoby po celou dobu návratového grantu v délce 12 měsíců, vyplní se hodnota 24</t>
  </si>
  <si>
    <t>Alokované prostředky</t>
  </si>
  <si>
    <t>Přehled jednotkových nákladů</t>
  </si>
  <si>
    <t>Indikátory (plánované hodnoty):</t>
  </si>
  <si>
    <t>muž</t>
  </si>
  <si>
    <t>žena</t>
  </si>
  <si>
    <t>nebinární</t>
  </si>
  <si>
    <t>Minimální personální náklady z ceny jednotky za jeden měsíc</t>
  </si>
  <si>
    <t>Minimální personální náklady ze sazby na jednu produktivní hodinu</t>
  </si>
  <si>
    <t>z toho minimální personální náklady</t>
  </si>
  <si>
    <t>x</t>
  </si>
  <si>
    <t>Vědecký obor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</si>
  <si>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</si>
  <si>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</si>
  <si>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</si>
  <si>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</si>
  <si>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</si>
  <si>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</si>
  <si>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</si>
  <si>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</si>
  <si>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</si>
  <si>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</si>
  <si>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</si>
  <si>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</si>
  <si>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</si>
  <si>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</si>
  <si>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</si>
  <si>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</si>
  <si>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</si>
  <si>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</si>
  <si>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</si>
  <si>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Vědecké obory dle MSCA</t>
  </si>
  <si>
    <t>doplňte</t>
  </si>
  <si>
    <t>Počet osob</t>
  </si>
  <si>
    <t>Zahájení realizace návratového grantu:</t>
  </si>
  <si>
    <t>Ukončení realizace návratového grantu:</t>
  </si>
  <si>
    <t>1. SO</t>
  </si>
  <si>
    <t>2. SO</t>
  </si>
  <si>
    <t>3. SO</t>
  </si>
  <si>
    <t>4. SO</t>
  </si>
  <si>
    <t>5. SO</t>
  </si>
  <si>
    <t>6. SO</t>
  </si>
  <si>
    <t>7. SO</t>
  </si>
  <si>
    <t>8. SO</t>
  </si>
  <si>
    <t>9. SO</t>
  </si>
  <si>
    <t>10. SO</t>
  </si>
  <si>
    <t>11. SO</t>
  </si>
  <si>
    <t>12. SO</t>
  </si>
  <si>
    <t>Počet udělených návratových grantů</t>
  </si>
  <si>
    <t>Počet přímo ovlivněných osob EFRR intervencí</t>
  </si>
  <si>
    <t>Mobility - počet výjezdů</t>
  </si>
  <si>
    <t>doplňte počet hodin vzdělávání</t>
  </si>
  <si>
    <t>cena jedné hodiny vzdělávání</t>
  </si>
  <si>
    <t>průměrný úvazek mentora (mentorů) za 1 kalendářní měsíc (0,01 - 0,20)</t>
  </si>
  <si>
    <t>Zdroj dat: ISPV za rok 2024 (mzdová sféra)</t>
  </si>
  <si>
    <t xml:space="preserve">List "Rozpočet návratového grantu"
</t>
  </si>
  <si>
    <t>PRODUKTIVNÍ HODINY
(relevantní pro jednotkové náklady "Návratový grant - hlavní řešitel", "Mentor" a "Pomocný odborný tým pro realizaci návratového grantu")</t>
  </si>
  <si>
    <t>Název návratového grantu:</t>
  </si>
  <si>
    <t>Žadatel o návratový grant:</t>
  </si>
  <si>
    <t>Registrační číslo projektu OP JAK, do kterého je návratový grant vykazován:</t>
  </si>
  <si>
    <t xml:space="preserve">hlavní řešitel (Ph.D. student) </t>
  </si>
  <si>
    <t>Cena jednotky vzdělávání</t>
  </si>
  <si>
    <t>Celkové způsobilé náklady návratového grantu</t>
  </si>
  <si>
    <t>KALKULAČKA AKTIVITA 3_ŽÁDOST O NÁVRATOVÝ GRANT</t>
  </si>
  <si>
    <t>ZÁKLADNÍ INFORMACE PRO PRÁCI S KALKULAČKOU</t>
  </si>
  <si>
    <t>Návratový grant:</t>
  </si>
  <si>
    <t>Částka alokovaná na návratový grant:</t>
  </si>
  <si>
    <t>Kalkulačka Aktivita 3_žádost o návratový grant</t>
  </si>
  <si>
    <t>Verze: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</si>
  <si>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</si>
  <si>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</si>
  <si>
    <t>4.1</t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</si>
  <si>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měsíc).
Na základě vyplněných údajů dochází k výpočtu odhadovaných nákladů na návratový grant a ke stanovení hodnot indikátorů.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</si>
</sst>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8" borderId="0" xfId="0" applyFill="1" applyProtection="1">
      <protection hidden="1"/>
    </xf>
    <xf numFmtId="0" fontId="0" fillId="8" borderId="43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8" borderId="35" xfId="0" applyFill="1" applyBorder="1" applyProtection="1">
      <protection hidden="1"/>
    </xf>
    <xf numFmtId="0" fontId="0" fillId="8" borderId="45" xfId="0" applyFill="1" applyBorder="1" applyProtection="1">
      <protection hidden="1"/>
    </xf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0" fontId="0" fillId="9" borderId="20" xfId="0" applyFill="1" applyBorder="1" applyProtection="1"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49" fontId="1" fillId="8" borderId="0" xfId="0" applyNumberFormat="1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49" fillId="9" borderId="0" xfId="0" applyFont="1" applyFill="1" applyAlignment="1" applyProtection="1">
      <alignment wrapTex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22" fillId="2" borderId="9" xfId="1" applyFont="1" applyFill="1" applyBorder="1" applyAlignment="1" applyProtection="1">
      <alignment horizontal="left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right" wrapText="1"/>
      <protection hidden="1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0" fillId="8" borderId="12" xfId="0" applyNumberFormat="1" applyFill="1" applyBorder="1" applyAlignment="1">
      <alignment horizontal="right"/>
    </xf>
    <xf numFmtId="0" fontId="0" fillId="9" borderId="17" xfId="0" applyFill="1" applyBorder="1" applyProtection="1">
      <protection hidden="1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  <xdr:twoCellAnchor editAs="oneCell">
    <xdr:from>
      <xdr:col>2</xdr:col>
      <xdr:colOff>254000</xdr:colOff>
      <xdr:row>0</xdr:row>
      <xdr:rowOff>71438</xdr:rowOff>
    </xdr:from>
    <xdr:to>
      <xdr:col>8</xdr:col>
      <xdr:colOff>502667</xdr:colOff>
      <xdr:row>0</xdr:row>
      <xdr:rowOff>585447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9BD77EF-6A29-5CA2-88C6-53CF4861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188" y="71438"/>
          <a:ext cx="3661792" cy="51400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zoomScale="80" zoomScaleNormal="80" workbookViewId="0">
      <selection activeCell="B9" sqref="B9:Q9"/>
    </sheetView>
  </sheetViews>
  <sheetFormatPr defaultColWidth="8.81640625" defaultRowHeight="14.5" x14ac:dyDescent="0.35"/>
  <cols>
    <col min="1" max="1" width="5.1796875" style="8" customWidth="1"/>
    <col min="2" max="2" width="7.6328125" style="8" customWidth="1"/>
    <col min="3" max="3" width="20.81640625" style="8" customWidth="1"/>
    <col min="4" max="15" width="8.81640625" style="8"/>
    <col min="16" max="16" width="54.54296875" style="8" customWidth="1"/>
    <col min="17" max="17" width="18.453125" style="8" customWidth="1"/>
    <col min="18" max="16384" width="8.81640625" style="8"/>
  </cols>
  <sheetData>
    <row r="1" spans="1:22" s="21" customFormat="1" ht="14" x14ac:dyDescent="0.3">
      <c r="B1" s="41"/>
      <c r="C1" s="39"/>
    </row>
    <row r="2" spans="1:22" s="21" customFormat="1" ht="14" x14ac:dyDescent="0.3">
      <c r="B2" s="204" t="e" vm="1">
        <v>#VALUE!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22" s="21" customFormat="1" ht="14" x14ac:dyDescent="0.3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</row>
    <row r="4" spans="1:22" s="21" customFormat="1" ht="14" x14ac:dyDescent="0.3"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V4" s="22"/>
    </row>
    <row r="5" spans="1:22" s="21" customFormat="1" ht="14" x14ac:dyDescent="0.3">
      <c r="V5" s="22"/>
    </row>
    <row r="6" spans="1:22" s="22" customFormat="1" ht="15.75" customHeight="1" x14ac:dyDescent="0.3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1"/>
      <c r="S6" s="21"/>
      <c r="T6" s="21"/>
      <c r="U6" s="21"/>
    </row>
    <row r="7" spans="1:22" s="22" customFormat="1" ht="7.5" customHeight="1" x14ac:dyDescent="0.3">
      <c r="R7" s="21"/>
      <c r="S7" s="21"/>
      <c r="T7" s="21"/>
      <c r="U7" s="21"/>
    </row>
    <row r="8" spans="1:22" s="22" customFormat="1" ht="39.5" x14ac:dyDescent="0.3">
      <c r="B8" s="206" t="s">
        <v>342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1"/>
      <c r="S8" s="21"/>
      <c r="T8" s="21"/>
      <c r="U8" s="21"/>
    </row>
    <row r="9" spans="1:22" s="22" customFormat="1" ht="20.5" customHeight="1" x14ac:dyDescent="0.3"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1"/>
      <c r="S9" s="21"/>
      <c r="T9" s="21"/>
      <c r="U9" s="21"/>
    </row>
    <row r="10" spans="1:22" s="22" customFormat="1" ht="15" customHeight="1" x14ac:dyDescent="0.3">
      <c r="B10" s="68"/>
      <c r="C10" s="23"/>
      <c r="R10" s="21"/>
      <c r="S10" s="21"/>
      <c r="T10" s="21"/>
      <c r="U10" s="21"/>
    </row>
    <row r="11" spans="1:22" s="22" customFormat="1" ht="23.15" customHeight="1" x14ac:dyDescent="0.3">
      <c r="A11" s="21"/>
      <c r="B11" s="195" t="s">
        <v>343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7"/>
      <c r="R11" s="21"/>
      <c r="S11" s="21"/>
      <c r="T11" s="21"/>
      <c r="U11" s="21"/>
    </row>
    <row r="12" spans="1:22" s="21" customFormat="1" ht="301.5" customHeight="1" x14ac:dyDescent="0.3">
      <c r="B12" s="208" t="s">
        <v>348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V12" s="22"/>
    </row>
    <row r="13" spans="1:22" s="21" customFormat="1" ht="15" customHeight="1" x14ac:dyDescent="0.3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1" x14ac:dyDescent="0.3">
      <c r="B14" s="192" t="s">
        <v>73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4"/>
    </row>
    <row r="15" spans="1:22" s="169" customFormat="1" ht="52" customHeight="1" x14ac:dyDescent="0.45">
      <c r="A15" s="21"/>
      <c r="B15" s="27" t="s">
        <v>1</v>
      </c>
      <c r="C15" s="25" t="s">
        <v>65</v>
      </c>
      <c r="D15" s="201" t="s">
        <v>349</v>
      </c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</row>
    <row r="16" spans="1:22" s="169" customFormat="1" ht="242" customHeight="1" x14ac:dyDescent="0.45">
      <c r="A16" s="21"/>
      <c r="B16" s="27" t="s">
        <v>2</v>
      </c>
      <c r="C16" s="26" t="s">
        <v>334</v>
      </c>
      <c r="D16" s="202" t="s">
        <v>351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</row>
    <row r="17" spans="1:17" x14ac:dyDescent="0.35">
      <c r="A17" s="21"/>
    </row>
    <row r="18" spans="1:17" ht="60" customHeight="1" x14ac:dyDescent="0.35">
      <c r="A18" s="21"/>
      <c r="B18" s="200" t="s">
        <v>335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7"/>
    </row>
    <row r="19" spans="1:17" ht="47.15" customHeight="1" x14ac:dyDescent="0.35">
      <c r="A19" s="21"/>
      <c r="B19" s="198" t="s">
        <v>66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9" t="s">
        <v>75</v>
      </c>
      <c r="O19" s="203"/>
      <c r="P19" s="199" t="s">
        <v>101</v>
      </c>
      <c r="Q19" s="199"/>
    </row>
    <row r="20" spans="1:17" ht="15.65" customHeight="1" x14ac:dyDescent="0.35">
      <c r="A20" s="21"/>
      <c r="B20" s="184" t="s">
        <v>67</v>
      </c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5"/>
      <c r="N20" s="187" t="s">
        <v>72</v>
      </c>
      <c r="O20" s="188"/>
      <c r="P20" s="182"/>
      <c r="Q20" s="183"/>
    </row>
    <row r="21" spans="1:17" ht="15.65" customHeight="1" x14ac:dyDescent="0.35">
      <c r="A21" s="21"/>
      <c r="B21" s="184" t="s">
        <v>96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5"/>
      <c r="N21" s="187" t="s">
        <v>72</v>
      </c>
      <c r="O21" s="188"/>
      <c r="P21" s="182"/>
      <c r="Q21" s="183"/>
    </row>
    <row r="22" spans="1:17" ht="15.65" customHeight="1" x14ac:dyDescent="0.35">
      <c r="A22" s="21"/>
      <c r="B22" s="184" t="s">
        <v>74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5"/>
      <c r="N22" s="187" t="s">
        <v>71</v>
      </c>
      <c r="O22" s="188"/>
      <c r="P22" s="182"/>
      <c r="Q22" s="183"/>
    </row>
    <row r="23" spans="1:17" ht="15.65" customHeight="1" x14ac:dyDescent="0.35">
      <c r="A23" s="21"/>
      <c r="B23" s="184" t="s">
        <v>70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5"/>
      <c r="N23" s="187" t="s">
        <v>72</v>
      </c>
      <c r="O23" s="188"/>
      <c r="P23" s="182"/>
      <c r="Q23" s="183"/>
    </row>
    <row r="24" spans="1:17" ht="15.65" customHeight="1" x14ac:dyDescent="0.35">
      <c r="A24" s="21"/>
      <c r="B24" s="184" t="s">
        <v>68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5"/>
      <c r="N24" s="187" t="s">
        <v>71</v>
      </c>
      <c r="O24" s="188"/>
      <c r="P24" s="182"/>
      <c r="Q24" s="183"/>
    </row>
    <row r="25" spans="1:17" ht="15.65" customHeight="1" x14ac:dyDescent="0.35">
      <c r="A25" s="21"/>
      <c r="B25" s="184" t="s">
        <v>69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5"/>
      <c r="N25" s="187" t="s">
        <v>72</v>
      </c>
      <c r="O25" s="188"/>
      <c r="P25" s="182"/>
      <c r="Q25" s="183"/>
    </row>
    <row r="26" spans="1:17" ht="32.15" customHeight="1" x14ac:dyDescent="0.35">
      <c r="A26" s="21"/>
      <c r="B26" s="184" t="s">
        <v>99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5"/>
      <c r="N26" s="187" t="s">
        <v>71</v>
      </c>
      <c r="O26" s="188"/>
      <c r="P26" s="184" t="s">
        <v>102</v>
      </c>
      <c r="Q26" s="185"/>
    </row>
    <row r="27" spans="1:17" ht="15.65" customHeight="1" x14ac:dyDescent="0.35">
      <c r="A27" s="21"/>
      <c r="B27" s="184" t="s">
        <v>97</v>
      </c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5"/>
      <c r="N27" s="187" t="s">
        <v>72</v>
      </c>
      <c r="O27" s="188"/>
      <c r="P27" s="182"/>
      <c r="Q27" s="183"/>
    </row>
    <row r="28" spans="1:17" ht="102" customHeight="1" x14ac:dyDescent="0.35">
      <c r="A28" s="21"/>
      <c r="B28" s="184" t="s">
        <v>98</v>
      </c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5"/>
      <c r="N28" s="187" t="s">
        <v>71</v>
      </c>
      <c r="O28" s="188"/>
      <c r="P28" s="184" t="s">
        <v>103</v>
      </c>
      <c r="Q28" s="185"/>
    </row>
    <row r="29" spans="1:17" ht="15.65" customHeight="1" x14ac:dyDescent="0.35">
      <c r="A29" s="22"/>
    </row>
    <row r="30" spans="1:17" ht="26" customHeight="1" x14ac:dyDescent="0.35">
      <c r="A30" s="22"/>
      <c r="B30" s="189" t="s">
        <v>310</v>
      </c>
      <c r="C30" s="190"/>
      <c r="D30" s="190"/>
      <c r="E30" s="191"/>
      <c r="F30" s="170"/>
      <c r="G30" s="170"/>
      <c r="H30" s="170"/>
      <c r="I30" s="170"/>
      <c r="J30" s="170"/>
      <c r="K30" s="170"/>
      <c r="L30" s="170"/>
      <c r="M30" s="170"/>
    </row>
    <row r="31" spans="1:17" ht="15.65" customHeight="1" x14ac:dyDescent="0.35">
      <c r="A31" s="22"/>
      <c r="B31" s="171" t="s">
        <v>291</v>
      </c>
      <c r="C31" s="177" t="s">
        <v>292</v>
      </c>
      <c r="D31" s="177"/>
      <c r="E31" s="178"/>
      <c r="F31" s="172"/>
      <c r="G31" s="172"/>
      <c r="H31" s="172"/>
      <c r="I31" s="172"/>
      <c r="J31" s="172"/>
      <c r="K31" s="172"/>
      <c r="L31" s="172"/>
      <c r="M31" s="172"/>
    </row>
    <row r="32" spans="1:17" ht="15" customHeight="1" x14ac:dyDescent="0.35">
      <c r="A32" s="22"/>
      <c r="B32" s="171" t="s">
        <v>293</v>
      </c>
      <c r="C32" s="177" t="s">
        <v>294</v>
      </c>
      <c r="D32" s="177"/>
      <c r="E32" s="178"/>
      <c r="F32" s="179"/>
      <c r="G32" s="179"/>
      <c r="H32" s="179"/>
      <c r="I32" s="179"/>
      <c r="J32" s="179"/>
      <c r="K32" s="179"/>
      <c r="L32" s="179"/>
      <c r="M32" s="179"/>
    </row>
    <row r="33" spans="1:13" x14ac:dyDescent="0.35">
      <c r="A33" s="22"/>
      <c r="B33" s="173" t="s">
        <v>295</v>
      </c>
      <c r="C33" s="177" t="s">
        <v>296</v>
      </c>
      <c r="D33" s="177"/>
      <c r="E33" s="178"/>
      <c r="F33" s="179"/>
      <c r="G33" s="179"/>
      <c r="H33" s="179"/>
      <c r="I33" s="179"/>
      <c r="J33" s="179"/>
      <c r="K33" s="179"/>
      <c r="L33" s="179"/>
      <c r="M33" s="179"/>
    </row>
    <row r="34" spans="1:13" x14ac:dyDescent="0.35">
      <c r="B34" s="171" t="s">
        <v>297</v>
      </c>
      <c r="C34" s="177" t="s">
        <v>298</v>
      </c>
      <c r="D34" s="177"/>
      <c r="E34" s="178"/>
      <c r="F34" s="179"/>
      <c r="G34" s="179"/>
      <c r="H34" s="179"/>
      <c r="I34" s="179"/>
      <c r="J34" s="179"/>
      <c r="K34" s="179"/>
      <c r="L34" s="179"/>
      <c r="M34" s="179"/>
    </row>
    <row r="35" spans="1:13" x14ac:dyDescent="0.35">
      <c r="B35" s="171" t="s">
        <v>299</v>
      </c>
      <c r="C35" s="177" t="s">
        <v>300</v>
      </c>
      <c r="D35" s="177"/>
      <c r="E35" s="178"/>
      <c r="F35" s="179"/>
      <c r="G35" s="179"/>
      <c r="H35" s="179"/>
      <c r="I35" s="179"/>
      <c r="J35" s="179"/>
      <c r="K35" s="179"/>
      <c r="L35" s="179"/>
      <c r="M35" s="179"/>
    </row>
    <row r="36" spans="1:13" x14ac:dyDescent="0.35">
      <c r="B36" s="171" t="s">
        <v>301</v>
      </c>
      <c r="C36" s="177" t="s">
        <v>302</v>
      </c>
      <c r="D36" s="177"/>
      <c r="E36" s="178"/>
      <c r="F36" s="179"/>
      <c r="G36" s="179"/>
      <c r="H36" s="179"/>
      <c r="I36" s="179"/>
      <c r="J36" s="179"/>
      <c r="K36" s="179"/>
      <c r="L36" s="179"/>
      <c r="M36" s="179"/>
    </row>
    <row r="37" spans="1:13" x14ac:dyDescent="0.35">
      <c r="B37" s="171" t="s">
        <v>303</v>
      </c>
      <c r="C37" s="177" t="s">
        <v>304</v>
      </c>
      <c r="D37" s="177"/>
      <c r="E37" s="178"/>
      <c r="F37" s="179"/>
      <c r="G37" s="179"/>
      <c r="H37" s="179"/>
      <c r="I37" s="179"/>
      <c r="J37" s="179"/>
      <c r="K37" s="179"/>
      <c r="L37" s="179"/>
      <c r="M37" s="179"/>
    </row>
    <row r="38" spans="1:13" x14ac:dyDescent="0.35">
      <c r="B38" s="174" t="s">
        <v>305</v>
      </c>
      <c r="C38" s="180" t="s">
        <v>306</v>
      </c>
      <c r="D38" s="180"/>
      <c r="E38" s="181"/>
      <c r="F38" s="179"/>
      <c r="G38" s="179"/>
      <c r="H38" s="179"/>
      <c r="I38" s="179"/>
      <c r="J38" s="179"/>
      <c r="K38" s="179"/>
      <c r="L38" s="179"/>
      <c r="M38" s="179"/>
    </row>
    <row r="40" spans="1:13" x14ac:dyDescent="0.35">
      <c r="B40" s="175" t="s">
        <v>307</v>
      </c>
    </row>
    <row r="41" spans="1:13" x14ac:dyDescent="0.35">
      <c r="B41" s="176" t="s">
        <v>308</v>
      </c>
    </row>
    <row r="42" spans="1:13" x14ac:dyDescent="0.35">
      <c r="B42" s="176" t="s">
        <v>309</v>
      </c>
    </row>
  </sheetData>
  <sheetProtection algorithmName="SHA-512" hashValue="BgXAxDBifIEQsxDMeyyjIa+4133t4HRuzkrl8rf2LJbnrou/McFO8VMnTAquuIcYkUWJCoX672u7mTXgOIFkiw==" saltValue="bvAbFZZKseHLUjrJ1GAMog==" spinCount="100000" sheet="1" objects="1" scenarios="1"/>
  <mergeCells count="70"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  <mergeCell ref="B2:Q4"/>
    <mergeCell ref="B6:Q6"/>
    <mergeCell ref="B8:Q8"/>
    <mergeCell ref="B9:Q9"/>
    <mergeCell ref="B12:Q12"/>
    <mergeCell ref="B14:Q14"/>
    <mergeCell ref="B11:Q11"/>
    <mergeCell ref="B19:M19"/>
    <mergeCell ref="P19:Q19"/>
    <mergeCell ref="B18:Q18"/>
    <mergeCell ref="D15:Q15"/>
    <mergeCell ref="D16:Q16"/>
    <mergeCell ref="N19:O19"/>
    <mergeCell ref="P22:Q22"/>
    <mergeCell ref="P23:Q23"/>
    <mergeCell ref="P24:Q24"/>
    <mergeCell ref="P25:Q25"/>
    <mergeCell ref="P26:Q26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I32:K32"/>
    <mergeCell ref="C35:E35"/>
    <mergeCell ref="F35:H35"/>
    <mergeCell ref="I35:K35"/>
    <mergeCell ref="C34:E34"/>
    <mergeCell ref="F34:H34"/>
    <mergeCell ref="I34:K34"/>
    <mergeCell ref="L35:M35"/>
    <mergeCell ref="C36:E36"/>
    <mergeCell ref="F36:H36"/>
    <mergeCell ref="I36:K36"/>
    <mergeCell ref="L36:M36"/>
    <mergeCell ref="C37:E37"/>
    <mergeCell ref="F37:H37"/>
    <mergeCell ref="I37:K37"/>
    <mergeCell ref="L37:M37"/>
    <mergeCell ref="C38:E38"/>
    <mergeCell ref="F38:H38"/>
    <mergeCell ref="I38:K38"/>
    <mergeCell ref="L38:M38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tabSelected="1" zoomScale="80" zoomScaleNormal="80" workbookViewId="0">
      <selection activeCell="R10" sqref="R10"/>
    </sheetView>
  </sheetViews>
  <sheetFormatPr defaultColWidth="8.453125" defaultRowHeight="14.5" x14ac:dyDescent="0.35"/>
  <cols>
    <col min="1" max="1" width="2.1796875" style="116" customWidth="1"/>
    <col min="2" max="2" width="21.1796875" style="116" customWidth="1"/>
    <col min="3" max="3" width="16.36328125" style="116" customWidth="1"/>
    <col min="4" max="4" width="11.90625" style="116" customWidth="1"/>
    <col min="5" max="5" width="1" style="116" customWidth="1"/>
    <col min="6" max="6" width="17.453125" style="116" customWidth="1"/>
    <col min="7" max="8" width="1" style="116" customWidth="1"/>
    <col min="9" max="9" width="24.81640625" style="116" customWidth="1"/>
    <col min="10" max="10" width="3.54296875" style="116" customWidth="1"/>
    <col min="11" max="11" width="2.1796875" style="116" customWidth="1"/>
    <col min="12" max="14" width="0" style="116" hidden="1" customWidth="1"/>
    <col min="15" max="15" width="12.90625" style="116" customWidth="1"/>
    <col min="16" max="16384" width="8.453125" style="116"/>
  </cols>
  <sheetData>
    <row r="1" spans="1:14" ht="53.15" customHeight="1" thickTop="1" x14ac:dyDescent="0.35">
      <c r="A1" s="131"/>
      <c r="B1" s="318"/>
      <c r="C1" s="318"/>
      <c r="D1" s="318"/>
      <c r="E1" s="318"/>
      <c r="F1" s="318"/>
      <c r="G1" s="318"/>
      <c r="H1" s="318"/>
      <c r="I1" s="318"/>
      <c r="J1" s="318"/>
      <c r="K1" s="132"/>
    </row>
    <row r="2" spans="1:14" ht="10.4" customHeight="1" x14ac:dyDescent="0.35">
      <c r="A2" s="115"/>
      <c r="K2" s="118"/>
    </row>
    <row r="3" spans="1:14" ht="39" customHeight="1" x14ac:dyDescent="0.35">
      <c r="A3" s="209" t="s">
        <v>346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</row>
    <row r="4" spans="1:14" ht="6.5" customHeight="1" x14ac:dyDescent="0.35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2"/>
    </row>
    <row r="5" spans="1:14" ht="18" customHeight="1" x14ac:dyDescent="0.35">
      <c r="A5" s="115"/>
      <c r="B5" s="233" t="s">
        <v>347</v>
      </c>
      <c r="C5" s="234"/>
      <c r="D5" s="235"/>
      <c r="E5" s="155"/>
      <c r="F5" s="236" t="s">
        <v>350</v>
      </c>
      <c r="G5" s="236"/>
      <c r="H5" s="236"/>
      <c r="I5" s="236"/>
      <c r="J5" s="236"/>
      <c r="K5" s="118"/>
    </row>
    <row r="6" spans="1:14" ht="18" customHeight="1" thickBot="1" x14ac:dyDescent="0.4">
      <c r="A6" s="115"/>
      <c r="B6" s="216"/>
      <c r="C6" s="217"/>
      <c r="D6" s="217"/>
      <c r="E6" s="217"/>
      <c r="F6" s="217"/>
      <c r="G6" s="217"/>
      <c r="H6" s="217"/>
      <c r="I6" s="217"/>
      <c r="J6" s="129"/>
      <c r="K6" s="130"/>
    </row>
    <row r="7" spans="1:14" ht="18" customHeight="1" x14ac:dyDescent="0.45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 x14ac:dyDescent="0.45">
      <c r="A8" s="115"/>
      <c r="B8" s="218" t="s">
        <v>336</v>
      </c>
      <c r="C8" s="219"/>
      <c r="D8" s="219"/>
      <c r="E8" s="29"/>
      <c r="F8" s="220"/>
      <c r="G8" s="221"/>
      <c r="H8" s="221"/>
      <c r="I8" s="221"/>
      <c r="J8" s="45"/>
      <c r="K8" s="130"/>
      <c r="L8" s="116" t="s">
        <v>64</v>
      </c>
    </row>
    <row r="9" spans="1:14" ht="4.4000000000000004" customHeight="1" x14ac:dyDescent="0.45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4" t="s">
        <v>61</v>
      </c>
      <c r="M9" s="164" t="s">
        <v>62</v>
      </c>
      <c r="N9" s="164" t="s">
        <v>63</v>
      </c>
    </row>
    <row r="10" spans="1:14" ht="21" customHeight="1" x14ac:dyDescent="0.45">
      <c r="A10" s="115"/>
      <c r="B10" s="218" t="s">
        <v>337</v>
      </c>
      <c r="C10" s="219"/>
      <c r="D10" s="219"/>
      <c r="E10" s="47"/>
      <c r="F10" s="237"/>
      <c r="G10" s="237"/>
      <c r="H10" s="237"/>
      <c r="I10" s="237"/>
      <c r="J10" s="45"/>
      <c r="K10" s="130"/>
      <c r="L10" s="164"/>
      <c r="M10" s="164"/>
      <c r="N10" s="164"/>
    </row>
    <row r="11" spans="1:14" ht="18" customHeight="1" x14ac:dyDescent="0.45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4"/>
      <c r="M11" s="164"/>
      <c r="N11" s="164"/>
    </row>
    <row r="12" spans="1:14" ht="21" x14ac:dyDescent="0.45">
      <c r="A12" s="115"/>
      <c r="B12" s="218" t="s">
        <v>313</v>
      </c>
      <c r="C12" s="219"/>
      <c r="D12" s="219"/>
      <c r="E12" s="44"/>
      <c r="F12" s="222"/>
      <c r="G12" s="222"/>
      <c r="H12" s="222"/>
      <c r="I12" s="222"/>
      <c r="J12" s="45"/>
      <c r="K12" s="130"/>
      <c r="L12" s="164">
        <f>MONTH(F12)</f>
        <v>1</v>
      </c>
      <c r="M12" s="164">
        <f>YEAR(F12)</f>
        <v>1900</v>
      </c>
      <c r="N12" s="164">
        <f>VALUE(_xlfn.CONCAT(L12,".",M12))</f>
        <v>1</v>
      </c>
    </row>
    <row r="13" spans="1:14" ht="4.4000000000000004" customHeight="1" x14ac:dyDescent="0.35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4"/>
      <c r="M13" s="164"/>
      <c r="N13" s="164"/>
    </row>
    <row r="14" spans="1:14" ht="21" customHeight="1" x14ac:dyDescent="0.45">
      <c r="A14" s="115"/>
      <c r="B14" s="218" t="s">
        <v>314</v>
      </c>
      <c r="C14" s="219"/>
      <c r="D14" s="219"/>
      <c r="E14" s="44"/>
      <c r="F14" s="222"/>
      <c r="G14" s="222"/>
      <c r="H14" s="222"/>
      <c r="I14" s="222"/>
      <c r="J14" s="45"/>
      <c r="K14" s="130"/>
      <c r="L14" s="164">
        <f>MONTH(F14)</f>
        <v>1</v>
      </c>
      <c r="M14" s="164">
        <f>YEAR(F14)</f>
        <v>1900</v>
      </c>
      <c r="N14" s="164">
        <f>VALUE(_xlfn.CONCAT(L14,".",M14))</f>
        <v>1</v>
      </c>
    </row>
    <row r="15" spans="1:14" ht="18" customHeight="1" x14ac:dyDescent="0.45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8" customHeight="1" x14ac:dyDescent="0.45">
      <c r="A16" s="115"/>
      <c r="B16" s="223" t="s">
        <v>338</v>
      </c>
      <c r="C16" s="224"/>
      <c r="D16" s="224"/>
      <c r="E16" s="114"/>
      <c r="F16" s="239"/>
      <c r="G16" s="239"/>
      <c r="H16" s="239"/>
      <c r="I16" s="239"/>
      <c r="J16" s="45"/>
      <c r="K16" s="130"/>
    </row>
    <row r="17" spans="1:15" ht="18" customHeight="1" thickBot="1" x14ac:dyDescent="0.5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5" customHeight="1" x14ac:dyDescent="0.35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8" customHeight="1" x14ac:dyDescent="0.55000000000000004">
      <c r="A19" s="115"/>
      <c r="B19" s="238" t="s">
        <v>281</v>
      </c>
      <c r="C19" s="238"/>
      <c r="D19" s="238"/>
      <c r="E19" s="238"/>
      <c r="F19" s="238"/>
      <c r="G19" s="238"/>
      <c r="H19" s="238"/>
      <c r="I19" s="238"/>
      <c r="J19" s="238"/>
      <c r="K19" s="118"/>
    </row>
    <row r="20" spans="1:15" ht="4.4000000000000004" customHeight="1" x14ac:dyDescent="0.45">
      <c r="A20" s="115"/>
      <c r="B20" s="135"/>
      <c r="C20" s="134"/>
      <c r="D20" s="136"/>
      <c r="E20" s="136"/>
      <c r="F20" s="136"/>
      <c r="G20" s="136"/>
      <c r="H20" s="136"/>
      <c r="I20" s="137"/>
      <c r="J20" s="137"/>
      <c r="K20" s="118"/>
    </row>
    <row r="21" spans="1:15" s="165" customFormat="1" ht="26.5" customHeight="1" x14ac:dyDescent="0.35">
      <c r="A21" s="127"/>
      <c r="B21" s="213" t="s">
        <v>239</v>
      </c>
      <c r="C21" s="214"/>
      <c r="D21" s="214"/>
      <c r="E21" s="214"/>
      <c r="F21" s="215"/>
      <c r="G21" s="143"/>
      <c r="H21" s="144"/>
      <c r="I21" s="212">
        <f>'Rozpočet návratového grantu'!L16</f>
        <v>0</v>
      </c>
      <c r="J21" s="212"/>
      <c r="K21" s="126"/>
      <c r="O21" s="116"/>
    </row>
    <row r="22" spans="1:15" ht="4.4000000000000004" customHeight="1" x14ac:dyDescent="0.45">
      <c r="A22" s="115"/>
      <c r="B22" s="134"/>
      <c r="C22" s="134"/>
      <c r="D22" s="134"/>
      <c r="E22" s="134"/>
      <c r="F22" s="134"/>
      <c r="G22" s="134"/>
      <c r="H22" s="134"/>
      <c r="I22" s="138"/>
      <c r="J22" s="138"/>
      <c r="K22" s="118"/>
    </row>
    <row r="23" spans="1:15" s="165" customFormat="1" ht="26.5" customHeight="1" x14ac:dyDescent="0.35">
      <c r="A23" s="127"/>
      <c r="B23" s="213" t="s">
        <v>240</v>
      </c>
      <c r="C23" s="214"/>
      <c r="D23" s="214"/>
      <c r="E23" s="214"/>
      <c r="F23" s="215"/>
      <c r="G23" s="143"/>
      <c r="H23" s="144"/>
      <c r="I23" s="212">
        <f>'Rozpočet návratového grantu'!L25</f>
        <v>0</v>
      </c>
      <c r="J23" s="212"/>
      <c r="K23" s="126"/>
      <c r="O23" s="116"/>
    </row>
    <row r="24" spans="1:15" ht="4.4000000000000004" customHeight="1" x14ac:dyDescent="0.45">
      <c r="A24" s="115"/>
      <c r="B24" s="134"/>
      <c r="C24" s="134"/>
      <c r="D24" s="134"/>
      <c r="E24" s="134"/>
      <c r="F24" s="134"/>
      <c r="G24" s="134"/>
      <c r="H24" s="134"/>
      <c r="I24" s="138"/>
      <c r="J24" s="138"/>
      <c r="K24" s="118"/>
    </row>
    <row r="25" spans="1:15" s="165" customFormat="1" ht="26.5" customHeight="1" x14ac:dyDescent="0.35">
      <c r="A25" s="127"/>
      <c r="B25" s="213" t="s">
        <v>241</v>
      </c>
      <c r="C25" s="214"/>
      <c r="D25" s="214"/>
      <c r="E25" s="214"/>
      <c r="F25" s="215"/>
      <c r="G25" s="143"/>
      <c r="H25" s="144"/>
      <c r="I25" s="212">
        <f>'Rozpočet návratového grantu'!L39</f>
        <v>0</v>
      </c>
      <c r="J25" s="212"/>
      <c r="K25" s="126"/>
      <c r="O25" s="116"/>
    </row>
    <row r="26" spans="1:15" ht="4.4000000000000004" customHeight="1" x14ac:dyDescent="0.45">
      <c r="A26" s="115"/>
      <c r="B26" s="134"/>
      <c r="C26" s="134"/>
      <c r="D26" s="134"/>
      <c r="E26" s="134"/>
      <c r="F26" s="134"/>
      <c r="G26" s="134"/>
      <c r="H26" s="134"/>
      <c r="I26" s="138"/>
      <c r="J26" s="138"/>
      <c r="K26" s="118"/>
    </row>
    <row r="27" spans="1:15" s="165" customFormat="1" ht="26.5" customHeight="1" x14ac:dyDescent="0.35">
      <c r="A27" s="127"/>
      <c r="B27" s="213" t="s">
        <v>244</v>
      </c>
      <c r="C27" s="214"/>
      <c r="D27" s="214"/>
      <c r="E27" s="214"/>
      <c r="F27" s="215"/>
      <c r="G27" s="143"/>
      <c r="H27" s="144"/>
      <c r="I27" s="212">
        <f>'Rozpočet návratového grantu'!L47</f>
        <v>0</v>
      </c>
      <c r="J27" s="212"/>
      <c r="K27" s="126"/>
      <c r="O27" s="116"/>
    </row>
    <row r="28" spans="1:15" ht="4.4000000000000004" customHeight="1" x14ac:dyDescent="0.45">
      <c r="A28" s="115"/>
      <c r="B28" s="134"/>
      <c r="C28" s="134"/>
      <c r="D28" s="134"/>
      <c r="E28" s="134"/>
      <c r="F28" s="134"/>
      <c r="G28" s="134"/>
      <c r="H28" s="134"/>
      <c r="I28" s="138"/>
      <c r="J28" s="138"/>
      <c r="K28" s="118"/>
    </row>
    <row r="29" spans="1:15" s="165" customFormat="1" ht="26.5" customHeight="1" x14ac:dyDescent="0.35">
      <c r="A29" s="127"/>
      <c r="B29" s="213" t="s">
        <v>242</v>
      </c>
      <c r="C29" s="214"/>
      <c r="D29" s="214"/>
      <c r="E29" s="214"/>
      <c r="F29" s="215"/>
      <c r="G29" s="143"/>
      <c r="H29" s="144"/>
      <c r="I29" s="212">
        <f>'Rozpočet návratového grantu'!L56</f>
        <v>0</v>
      </c>
      <c r="J29" s="212"/>
      <c r="K29" s="126"/>
      <c r="O29" s="116"/>
    </row>
    <row r="30" spans="1:15" ht="4.4000000000000004" customHeight="1" x14ac:dyDescent="0.45">
      <c r="A30" s="115"/>
      <c r="B30" s="134"/>
      <c r="C30" s="134"/>
      <c r="D30" s="134"/>
      <c r="E30" s="134"/>
      <c r="F30" s="134"/>
      <c r="G30" s="134"/>
      <c r="H30" s="134"/>
      <c r="I30" s="138"/>
      <c r="J30" s="138"/>
      <c r="K30" s="118"/>
    </row>
    <row r="31" spans="1:15" s="165" customFormat="1" ht="26.5" customHeight="1" x14ac:dyDescent="0.35">
      <c r="A31" s="127"/>
      <c r="B31" s="213" t="s">
        <v>243</v>
      </c>
      <c r="C31" s="214"/>
      <c r="D31" s="214"/>
      <c r="E31" s="214"/>
      <c r="F31" s="215"/>
      <c r="G31" s="143"/>
      <c r="H31" s="144"/>
      <c r="I31" s="212">
        <f>'Rozpočet návratového grantu'!L65</f>
        <v>0</v>
      </c>
      <c r="J31" s="212"/>
      <c r="K31" s="126"/>
      <c r="O31" s="116"/>
    </row>
    <row r="32" spans="1:15" ht="16.5" customHeight="1" x14ac:dyDescent="0.45">
      <c r="A32" s="115"/>
      <c r="B32" s="134"/>
      <c r="C32" s="134"/>
      <c r="D32" s="139"/>
      <c r="E32" s="139"/>
      <c r="F32" s="139"/>
      <c r="G32" s="139"/>
      <c r="H32" s="139"/>
      <c r="I32" s="140"/>
      <c r="J32" s="140"/>
      <c r="K32" s="118"/>
    </row>
    <row r="33" spans="1:15" ht="29.5" customHeight="1" x14ac:dyDescent="0.45">
      <c r="A33" s="115"/>
      <c r="B33" s="227" t="s">
        <v>341</v>
      </c>
      <c r="C33" s="227"/>
      <c r="D33" s="227"/>
      <c r="E33" s="227"/>
      <c r="F33" s="227"/>
      <c r="G33" s="139"/>
      <c r="H33" s="139"/>
      <c r="I33" s="226">
        <f>'Rozpočet návratového grantu'!G5</f>
        <v>0</v>
      </c>
      <c r="J33" s="226"/>
      <c r="K33" s="118"/>
    </row>
    <row r="34" spans="1:15" ht="16" customHeight="1" x14ac:dyDescent="0.55000000000000004">
      <c r="A34" s="115"/>
      <c r="B34" s="141"/>
      <c r="C34" s="141"/>
      <c r="D34" s="141"/>
      <c r="E34" s="141"/>
      <c r="F34" s="141"/>
      <c r="G34" s="139"/>
      <c r="H34" s="139"/>
      <c r="I34" s="141"/>
      <c r="J34" s="141"/>
      <c r="K34" s="118"/>
    </row>
    <row r="35" spans="1:15" ht="22" customHeight="1" x14ac:dyDescent="0.55000000000000004">
      <c r="A35" s="115"/>
      <c r="B35" s="142" t="s">
        <v>282</v>
      </c>
      <c r="C35" s="134"/>
      <c r="D35" s="136"/>
      <c r="E35" s="136"/>
      <c r="F35" s="136"/>
      <c r="G35" s="136"/>
      <c r="H35" s="136"/>
      <c r="I35" s="137"/>
      <c r="J35" s="137"/>
      <c r="K35" s="118"/>
      <c r="O35" s="166"/>
    </row>
    <row r="36" spans="1:15" ht="4.4000000000000004" customHeight="1" x14ac:dyDescent="0.35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7" customFormat="1" ht="32.5" customHeight="1" x14ac:dyDescent="0.35">
      <c r="A37" s="123"/>
      <c r="B37" s="145">
        <v>204041</v>
      </c>
      <c r="C37" s="228" t="s">
        <v>327</v>
      </c>
      <c r="D37" s="228"/>
      <c r="E37" s="228"/>
      <c r="F37" s="229"/>
      <c r="G37" s="146"/>
      <c r="H37" s="146"/>
      <c r="I37" s="225">
        <f>'Rozpočet návratového grantu'!N16</f>
        <v>0</v>
      </c>
      <c r="J37" s="225"/>
      <c r="K37" s="122"/>
    </row>
    <row r="38" spans="1:15" ht="4.4000000000000004" customHeight="1" x14ac:dyDescent="0.45">
      <c r="A38" s="115"/>
      <c r="B38" s="133"/>
      <c r="C38" s="134"/>
      <c r="D38" s="147"/>
      <c r="E38" s="147"/>
      <c r="F38" s="147"/>
      <c r="G38" s="147"/>
      <c r="H38" s="147"/>
      <c r="I38" s="148"/>
      <c r="J38" s="148"/>
      <c r="K38" s="118"/>
    </row>
    <row r="39" spans="1:15" s="167" customFormat="1" ht="32.5" customHeight="1" x14ac:dyDescent="0.35">
      <c r="A39" s="123"/>
      <c r="B39" s="145">
        <v>244021</v>
      </c>
      <c r="C39" s="228" t="s">
        <v>328</v>
      </c>
      <c r="D39" s="228"/>
      <c r="E39" s="228"/>
      <c r="F39" s="229"/>
      <c r="G39" s="146"/>
      <c r="H39" s="146"/>
      <c r="I39" s="225">
        <f>'Rozpočet návratového grantu'!O16+'Rozpočet návratového grantu'!N56+'Rozpočet návratového grantu'!N65</f>
        <v>0</v>
      </c>
      <c r="J39" s="225"/>
      <c r="K39" s="122"/>
    </row>
    <row r="40" spans="1:15" ht="4.4000000000000004" customHeight="1" x14ac:dyDescent="0.45">
      <c r="A40" s="115"/>
      <c r="B40" s="133"/>
      <c r="C40" s="134"/>
      <c r="D40" s="147"/>
      <c r="E40" s="147"/>
      <c r="F40" s="147"/>
      <c r="G40" s="147"/>
      <c r="H40" s="147"/>
      <c r="I40" s="148"/>
      <c r="J40" s="148"/>
      <c r="K40" s="118"/>
    </row>
    <row r="41" spans="1:15" s="167" customFormat="1" ht="32.5" customHeight="1" x14ac:dyDescent="0.35">
      <c r="A41" s="123"/>
      <c r="B41" s="145">
        <v>204032</v>
      </c>
      <c r="C41" s="228" t="s">
        <v>329</v>
      </c>
      <c r="D41" s="228"/>
      <c r="E41" s="228"/>
      <c r="F41" s="229"/>
      <c r="G41" s="146"/>
      <c r="H41" s="146"/>
      <c r="I41" s="225">
        <f>'Rozpočet návratového grantu'!N39</f>
        <v>0</v>
      </c>
      <c r="J41" s="225"/>
      <c r="K41" s="122"/>
    </row>
    <row r="42" spans="1:15" x14ac:dyDescent="0.3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 x14ac:dyDescent="0.35">
      <c r="A43" s="115"/>
      <c r="K43" s="118"/>
    </row>
    <row r="44" spans="1:15" x14ac:dyDescent="0.35">
      <c r="A44" s="115"/>
      <c r="K44" s="118"/>
    </row>
    <row r="45" spans="1:15" x14ac:dyDescent="0.35">
      <c r="A45" s="115"/>
      <c r="K45" s="118"/>
    </row>
    <row r="46" spans="1:15" ht="15" thickBot="1" x14ac:dyDescent="0.4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5" thickTop="1" x14ac:dyDescent="0.35"/>
    <row r="77" s="168" customFormat="1" ht="15.5" x14ac:dyDescent="0.35"/>
    <row r="78" s="168" customFormat="1" ht="15.5" x14ac:dyDescent="0.35"/>
    <row r="79" s="168" customFormat="1" ht="15.5" x14ac:dyDescent="0.35"/>
    <row r="80" s="168" customFormat="1" ht="15.5" x14ac:dyDescent="0.35"/>
  </sheetData>
  <sheetProtection algorithmName="SHA-512" hashValue="yut6I5wT9hs01PK44bZfV+qhBpZtd5URUX543ahtOGK1Kle2TbhE03xeqPBM6jmGdraOATW+ul6waW6tD1uQZw==" saltValue="MEX+48wg92Dh9foy2NbL0A==" spinCount="100000" sheet="1" objects="1" scenarios="1"/>
  <mergeCells count="37">
    <mergeCell ref="B1:J1"/>
    <mergeCell ref="A4:K4"/>
    <mergeCell ref="B5:D5"/>
    <mergeCell ref="F5:J5"/>
    <mergeCell ref="F10:I10"/>
    <mergeCell ref="B31:F31"/>
    <mergeCell ref="I23:J23"/>
    <mergeCell ref="B19:J19"/>
    <mergeCell ref="I31:J31"/>
    <mergeCell ref="B23:F23"/>
    <mergeCell ref="B25:F25"/>
    <mergeCell ref="F16:I16"/>
    <mergeCell ref="B29:F29"/>
    <mergeCell ref="I41:J41"/>
    <mergeCell ref="I33:J33"/>
    <mergeCell ref="B33:F33"/>
    <mergeCell ref="I39:J39"/>
    <mergeCell ref="C37:F37"/>
    <mergeCell ref="C39:F39"/>
    <mergeCell ref="C41:F41"/>
    <mergeCell ref="I37:J37"/>
    <mergeCell ref="A3:K3"/>
    <mergeCell ref="I25:J25"/>
    <mergeCell ref="I27:J27"/>
    <mergeCell ref="I29:J29"/>
    <mergeCell ref="I21:J21"/>
    <mergeCell ref="B21:F21"/>
    <mergeCell ref="B6:I6"/>
    <mergeCell ref="B8:D8"/>
    <mergeCell ref="B12:D12"/>
    <mergeCell ref="B14:D14"/>
    <mergeCell ref="F8:I8"/>
    <mergeCell ref="F12:I12"/>
    <mergeCell ref="F14:I14"/>
    <mergeCell ref="B10:D10"/>
    <mergeCell ref="B27:F27"/>
    <mergeCell ref="B16:D16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zoomScale="80" zoomScaleNormal="80" workbookViewId="0">
      <selection activeCell="H73" sqref="H73"/>
    </sheetView>
  </sheetViews>
  <sheetFormatPr defaultColWidth="8.81640625" defaultRowHeight="14.5" x14ac:dyDescent="0.35"/>
  <cols>
    <col min="1" max="1" width="2.54296875" style="32" customWidth="1"/>
    <col min="2" max="2" width="4" style="32" customWidth="1"/>
    <col min="3" max="3" width="18" style="38" customWidth="1"/>
    <col min="4" max="4" width="7.90625" style="38" customWidth="1"/>
    <col min="5" max="5" width="22.81640625" style="38" customWidth="1"/>
    <col min="6" max="6" width="12.90625" style="38" customWidth="1"/>
    <col min="7" max="7" width="12.54296875" style="38" customWidth="1"/>
    <col min="8" max="8" width="20.81640625" style="32" customWidth="1"/>
    <col min="9" max="9" width="14.81640625" style="32" customWidth="1"/>
    <col min="10" max="10" width="18.81640625" style="32" customWidth="1"/>
    <col min="11" max="11" width="15.54296875" style="32" customWidth="1"/>
    <col min="12" max="12" width="29.36328125" style="32" customWidth="1"/>
    <col min="13" max="13" width="2.54296875" style="7" customWidth="1"/>
    <col min="14" max="14" width="12.6328125" style="32" customWidth="1"/>
    <col min="15" max="15" width="11.54296875" style="32" customWidth="1"/>
    <col min="16" max="16" width="2.6328125" style="32" customWidth="1"/>
    <col min="17" max="17" width="3.54296875" style="32" customWidth="1"/>
    <col min="18" max="26" width="8.453125" style="32" customWidth="1"/>
    <col min="27" max="27" width="14.453125" style="32" customWidth="1"/>
    <col min="28" max="28" width="19.54296875" style="32" customWidth="1"/>
    <col min="29" max="29" width="2.54296875" style="32" customWidth="1"/>
    <col min="30" max="30" width="8.81640625" style="32"/>
    <col min="31" max="42" width="8.453125" style="32" customWidth="1"/>
    <col min="43" max="43" width="14.453125" style="32" customWidth="1"/>
    <col min="44" max="44" width="19.54296875" style="32" customWidth="1"/>
    <col min="45" max="45" width="2.54296875" style="32" customWidth="1"/>
    <col min="46" max="46" width="14.54296875" style="32" customWidth="1"/>
    <col min="47" max="47" width="14.453125" style="32" customWidth="1"/>
    <col min="48" max="48" width="19.54296875" style="32" customWidth="1"/>
    <col min="49" max="49" width="14.453125" style="32" customWidth="1"/>
    <col min="50" max="50" width="19.54296875" style="32" customWidth="1"/>
    <col min="51" max="52" width="12.453125" style="32" customWidth="1"/>
    <col min="53" max="16384" width="8.81640625" style="32"/>
  </cols>
  <sheetData>
    <row r="1" spans="1:190" s="109" customFormat="1" ht="15" thickBot="1" x14ac:dyDescent="0.4">
      <c r="A1" s="32"/>
      <c r="B1" s="272" t="s">
        <v>47</v>
      </c>
      <c r="C1" s="272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399999999999999" customHeight="1" x14ac:dyDescent="0.35">
      <c r="A2" s="156"/>
      <c r="B2" s="293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 x14ac:dyDescent="0.35">
      <c r="A3" s="157"/>
      <c r="B3" s="33"/>
      <c r="C3" s="300" t="s">
        <v>344</v>
      </c>
      <c r="D3" s="300"/>
      <c r="E3" s="300"/>
      <c r="F3" s="150"/>
      <c r="G3" s="297" t="str">
        <f>IF(Úvod!F8="","",Úvod!F8)</f>
        <v/>
      </c>
      <c r="H3" s="297"/>
      <c r="I3" s="297"/>
      <c r="J3" s="297"/>
      <c r="K3" s="297"/>
      <c r="L3" s="297"/>
      <c r="M3" s="297"/>
      <c r="N3" s="297"/>
      <c r="O3" s="158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399999999999999" customHeight="1" x14ac:dyDescent="0.35">
      <c r="A4" s="159"/>
      <c r="B4" s="295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5" customHeight="1" x14ac:dyDescent="0.35">
      <c r="A5" s="159"/>
      <c r="B5" s="33"/>
      <c r="C5" s="300" t="s">
        <v>345</v>
      </c>
      <c r="D5" s="300"/>
      <c r="E5" s="300"/>
      <c r="F5" s="150"/>
      <c r="G5" s="298">
        <f>L16+L25+L39+L47+L56+L65</f>
        <v>0</v>
      </c>
      <c r="H5" s="299"/>
      <c r="I5" s="299"/>
      <c r="J5" s="299"/>
      <c r="K5" s="299"/>
      <c r="L5" s="299"/>
      <c r="M5" s="299"/>
      <c r="N5" s="299"/>
      <c r="O5" s="158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399999999999999" customHeight="1" x14ac:dyDescent="0.35">
      <c r="A6" s="159"/>
      <c r="B6" s="295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5" customHeight="1" thickBot="1" x14ac:dyDescent="0.4">
      <c r="C7" s="32"/>
      <c r="D7" s="32"/>
      <c r="E7" s="32"/>
      <c r="F7" s="32"/>
      <c r="G7" s="32"/>
      <c r="M7" s="32"/>
    </row>
    <row r="8" spans="1:190" ht="20.5" customHeight="1" thickBot="1" x14ac:dyDescent="0.5">
      <c r="B8" s="273" t="s">
        <v>280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5"/>
    </row>
    <row r="9" spans="1:190" s="159" customFormat="1" ht="6" customHeight="1" thickBot="1" x14ac:dyDescent="0.4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 x14ac:dyDescent="0.4">
      <c r="A10" s="32"/>
      <c r="B10" s="255" t="s">
        <v>239</v>
      </c>
      <c r="C10" s="256"/>
      <c r="D10" s="256"/>
      <c r="E10" s="94" t="s">
        <v>249</v>
      </c>
      <c r="F10" s="94" t="s">
        <v>290</v>
      </c>
      <c r="G10" s="94" t="s">
        <v>44</v>
      </c>
      <c r="H10" s="94" t="s">
        <v>253</v>
      </c>
      <c r="I10" s="94" t="s">
        <v>251</v>
      </c>
      <c r="J10" s="94" t="s">
        <v>287</v>
      </c>
      <c r="K10" s="94" t="s">
        <v>250</v>
      </c>
      <c r="L10" s="71" t="s">
        <v>3</v>
      </c>
      <c r="M10" s="7"/>
      <c r="N10" s="253" t="s">
        <v>46</v>
      </c>
      <c r="O10" s="254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 x14ac:dyDescent="0.35">
      <c r="A11" s="32"/>
      <c r="B11" s="257"/>
      <c r="C11" s="258"/>
      <c r="D11" s="258"/>
      <c r="E11" s="34"/>
      <c r="F11" s="34"/>
      <c r="G11" s="34"/>
      <c r="H11" s="244" t="s">
        <v>254</v>
      </c>
      <c r="I11" s="240" t="s">
        <v>256</v>
      </c>
      <c r="J11" s="100"/>
      <c r="K11" s="42"/>
      <c r="L11" s="268" t="s">
        <v>252</v>
      </c>
      <c r="M11" s="7"/>
      <c r="N11" s="290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 x14ac:dyDescent="0.4">
      <c r="A12" s="32"/>
      <c r="B12" s="257"/>
      <c r="C12" s="258"/>
      <c r="D12" s="258"/>
      <c r="E12" s="34"/>
      <c r="F12" s="34"/>
      <c r="G12" s="34"/>
      <c r="H12" s="244"/>
      <c r="I12" s="240"/>
      <c r="J12" s="100"/>
      <c r="K12" s="42"/>
      <c r="L12" s="268"/>
      <c r="M12" s="7"/>
      <c r="N12" s="291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 x14ac:dyDescent="0.35">
      <c r="A13" s="32"/>
      <c r="B13" s="257"/>
      <c r="C13" s="258"/>
      <c r="D13" s="258"/>
      <c r="E13" s="240" t="s">
        <v>94</v>
      </c>
      <c r="F13" s="240" t="s">
        <v>94</v>
      </c>
      <c r="G13" s="240" t="s">
        <v>273</v>
      </c>
      <c r="H13" s="244"/>
      <c r="I13" s="240"/>
      <c r="J13" s="240" t="s">
        <v>256</v>
      </c>
      <c r="K13" s="240" t="s">
        <v>255</v>
      </c>
      <c r="L13" s="268"/>
      <c r="M13" s="7"/>
      <c r="N13" s="291"/>
      <c r="O13" s="264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399999999999999" customHeight="1" x14ac:dyDescent="0.35">
      <c r="A14" s="32"/>
      <c r="B14" s="257"/>
      <c r="C14" s="258"/>
      <c r="D14" s="258"/>
      <c r="E14" s="240"/>
      <c r="F14" s="240"/>
      <c r="G14" s="240"/>
      <c r="H14" s="244"/>
      <c r="I14" s="240"/>
      <c r="J14" s="240"/>
      <c r="K14" s="240"/>
      <c r="L14" s="268"/>
      <c r="M14" s="7"/>
      <c r="N14" s="291"/>
      <c r="O14" s="276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 x14ac:dyDescent="0.35">
      <c r="A15" s="32"/>
      <c r="B15" s="259"/>
      <c r="C15" s="260"/>
      <c r="D15" s="260"/>
      <c r="E15" s="240"/>
      <c r="F15" s="240"/>
      <c r="G15" s="240"/>
      <c r="H15" s="244"/>
      <c r="I15" s="243"/>
      <c r="J15" s="243"/>
      <c r="K15" s="240"/>
      <c r="L15" s="269"/>
      <c r="M15" s="7"/>
      <c r="N15" s="292"/>
      <c r="O15" s="277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5" customHeight="1" x14ac:dyDescent="0.35">
      <c r="A16" s="32"/>
      <c r="B16" s="35"/>
      <c r="C16" s="250"/>
      <c r="D16" s="250"/>
      <c r="E16" s="151"/>
      <c r="F16" s="152"/>
      <c r="G16" s="153"/>
      <c r="H16" s="154"/>
      <c r="I16" s="69" t="str">
        <f>IF(E16="","",IF(E16='Podpůrná data'!$L$4,'Podpůrná data'!$F$4,IF(E16='Podpůrná data'!L5,'Podpůrná data'!F5,'Podpůrná data'!F4)))</f>
        <v/>
      </c>
      <c r="J16" s="69" t="str">
        <f>IF(I16="","",IF(E16='Podpůrná data'!$L$4,'Podpůrná data'!$G$4,IF(E16='Podpůrná data'!$L$5,'Podpůrná data'!$G$5,IF(E16='Podpůrná data'!L6,'Podpůrná data'!G4,""))))</f>
        <v/>
      </c>
      <c r="K16" s="69">
        <f>IFERROR(INT(ROUND(G16,8)*(VLOOKUP(INT(H16),'Podpůrná data'!$A$196:$C$240,2,FALSE))*(H16/(INT(H16)))),0)</f>
        <v>0</v>
      </c>
      <c r="L16" s="93">
        <f>IF(I16="",0,I16*K16)</f>
        <v>0</v>
      </c>
      <c r="M16" s="16">
        <f>IF(L16&gt;0,IF(ISTEXT(C16)=TRUE,0,1),0)</f>
        <v>0</v>
      </c>
      <c r="N16" s="77">
        <f>IF(L16&gt;0,1,0)</f>
        <v>0</v>
      </c>
      <c r="O16" s="78">
        <f>IF(L16&gt;0,1,0)</f>
        <v>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5" customHeight="1" thickBot="1" x14ac:dyDescent="0.4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 x14ac:dyDescent="0.4"/>
    <row r="19" spans="1:190" s="109" customFormat="1" ht="51.5" customHeight="1" x14ac:dyDescent="0.35">
      <c r="A19" s="32"/>
      <c r="B19" s="255" t="s">
        <v>240</v>
      </c>
      <c r="C19" s="256"/>
      <c r="D19" s="256"/>
      <c r="E19" s="242" t="s">
        <v>247</v>
      </c>
      <c r="F19" s="242"/>
      <c r="G19" s="242"/>
      <c r="H19" s="242"/>
      <c r="I19" s="94" t="s">
        <v>248</v>
      </c>
      <c r="J19" s="242" t="s">
        <v>286</v>
      </c>
      <c r="K19" s="242"/>
      <c r="L19" s="71" t="s">
        <v>3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 x14ac:dyDescent="0.4">
      <c r="A20" s="32"/>
      <c r="B20" s="257"/>
      <c r="C20" s="258"/>
      <c r="D20" s="258"/>
      <c r="E20" s="100"/>
      <c r="F20" s="100"/>
      <c r="G20" s="100"/>
      <c r="H20" s="100"/>
      <c r="I20" s="100" t="s">
        <v>256</v>
      </c>
      <c r="J20" s="100"/>
      <c r="K20" s="100"/>
      <c r="L20" s="268" t="s">
        <v>252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 x14ac:dyDescent="0.35">
      <c r="A21" s="32"/>
      <c r="B21" s="257"/>
      <c r="C21" s="258"/>
      <c r="D21" s="258"/>
      <c r="E21" s="100"/>
      <c r="F21" s="100"/>
      <c r="G21" s="100"/>
      <c r="H21" s="100"/>
      <c r="I21" s="100"/>
      <c r="J21" s="100"/>
      <c r="K21" s="100"/>
      <c r="L21" s="268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 x14ac:dyDescent="0.35">
      <c r="A22" s="32"/>
      <c r="B22" s="257"/>
      <c r="C22" s="258"/>
      <c r="D22" s="258"/>
      <c r="E22" s="240" t="s">
        <v>279</v>
      </c>
      <c r="F22" s="240"/>
      <c r="G22" s="240"/>
      <c r="H22" s="240"/>
      <c r="I22" s="240" t="s">
        <v>256</v>
      </c>
      <c r="J22" s="240" t="s">
        <v>256</v>
      </c>
      <c r="K22" s="240"/>
      <c r="L22" s="268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399999999999999" customHeight="1" x14ac:dyDescent="0.35">
      <c r="A23" s="32"/>
      <c r="B23" s="257"/>
      <c r="C23" s="258"/>
      <c r="D23" s="258"/>
      <c r="E23" s="240"/>
      <c r="F23" s="240"/>
      <c r="G23" s="240"/>
      <c r="H23" s="240"/>
      <c r="I23" s="240"/>
      <c r="J23" s="240"/>
      <c r="K23" s="240"/>
      <c r="L23" s="268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399999999999999" customHeight="1" x14ac:dyDescent="0.35">
      <c r="A24" s="32"/>
      <c r="B24" s="259"/>
      <c r="C24" s="260"/>
      <c r="D24" s="260"/>
      <c r="E24" s="240"/>
      <c r="F24" s="240"/>
      <c r="G24" s="240"/>
      <c r="H24" s="240"/>
      <c r="I24" s="243"/>
      <c r="J24" s="243"/>
      <c r="K24" s="243"/>
      <c r="L24" s="269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5" customHeight="1" x14ac:dyDescent="0.35">
      <c r="A25" s="32"/>
      <c r="B25" s="35"/>
      <c r="C25" s="250"/>
      <c r="D25" s="250"/>
      <c r="E25" s="245"/>
      <c r="F25" s="246"/>
      <c r="G25" s="246"/>
      <c r="H25" s="247"/>
      <c r="I25" s="69" t="str">
        <f>IF(E25="","",'Podpůrná data'!$I$4)</f>
        <v/>
      </c>
      <c r="J25" s="241" t="str">
        <f>I25</f>
        <v/>
      </c>
      <c r="K25" s="241"/>
      <c r="L25" s="93">
        <f>IF(I25="",0,E25*I25)</f>
        <v>0</v>
      </c>
      <c r="M25" s="160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5" customHeight="1" thickBot="1" x14ac:dyDescent="0.4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5" thickBot="1" x14ac:dyDescent="0.4"/>
    <row r="28" spans="1:190" s="109" customFormat="1" ht="54" customHeight="1" x14ac:dyDescent="0.35">
      <c r="A28" s="32"/>
      <c r="B28" s="255" t="s">
        <v>241</v>
      </c>
      <c r="C28" s="256"/>
      <c r="D28" s="256"/>
      <c r="E28" s="278" t="s">
        <v>100</v>
      </c>
      <c r="F28" s="278"/>
      <c r="G28" s="278"/>
      <c r="H28" s="95" t="s">
        <v>43</v>
      </c>
      <c r="I28" s="95" t="s">
        <v>95</v>
      </c>
      <c r="J28" s="282" t="s">
        <v>278</v>
      </c>
      <c r="K28" s="282"/>
      <c r="L28" s="71" t="s">
        <v>0</v>
      </c>
      <c r="M28" s="7"/>
      <c r="N28" s="286" t="s">
        <v>45</v>
      </c>
      <c r="O28" s="287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 x14ac:dyDescent="0.4">
      <c r="A29" s="32"/>
      <c r="B29" s="257"/>
      <c r="C29" s="258"/>
      <c r="D29" s="258"/>
      <c r="E29" s="240" t="s">
        <v>94</v>
      </c>
      <c r="F29" s="240"/>
      <c r="G29" s="240"/>
      <c r="H29" s="244" t="s">
        <v>277</v>
      </c>
      <c r="I29" s="240" t="s">
        <v>257</v>
      </c>
      <c r="J29" s="100"/>
      <c r="K29" s="42"/>
      <c r="L29" s="268" t="s">
        <v>42</v>
      </c>
      <c r="M29" s="7"/>
      <c r="N29" s="263">
        <v>204032</v>
      </c>
      <c r="O29" s="276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 x14ac:dyDescent="0.35">
      <c r="A30" s="32"/>
      <c r="B30" s="257"/>
      <c r="C30" s="258"/>
      <c r="D30" s="258"/>
      <c r="E30" s="240"/>
      <c r="F30" s="240"/>
      <c r="G30" s="240"/>
      <c r="H30" s="244"/>
      <c r="I30" s="240"/>
      <c r="J30" s="100"/>
      <c r="K30" s="42"/>
      <c r="L30" s="268"/>
      <c r="M30" s="7"/>
      <c r="N30" s="288"/>
      <c r="O30" s="276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 x14ac:dyDescent="0.35">
      <c r="A31" s="32"/>
      <c r="B31" s="257"/>
      <c r="C31" s="258"/>
      <c r="D31" s="258"/>
      <c r="E31" s="240"/>
      <c r="F31" s="240"/>
      <c r="G31" s="240"/>
      <c r="H31" s="244"/>
      <c r="I31" s="240"/>
      <c r="J31" s="240"/>
      <c r="K31" s="240"/>
      <c r="L31" s="268"/>
      <c r="M31" s="7"/>
      <c r="N31" s="288"/>
      <c r="O31" s="276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399999999999999" customHeight="1" x14ac:dyDescent="0.35">
      <c r="A32" s="32"/>
      <c r="B32" s="257"/>
      <c r="C32" s="258"/>
      <c r="D32" s="258"/>
      <c r="E32" s="240"/>
      <c r="F32" s="240"/>
      <c r="G32" s="240"/>
      <c r="H32" s="244"/>
      <c r="I32" s="240"/>
      <c r="J32" s="240"/>
      <c r="K32" s="240"/>
      <c r="L32" s="268"/>
      <c r="M32" s="7"/>
      <c r="N32" s="288"/>
      <c r="O32" s="276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399999999999999" customHeight="1" x14ac:dyDescent="0.35">
      <c r="A33" s="32"/>
      <c r="B33" s="257"/>
      <c r="C33" s="258"/>
      <c r="D33" s="258"/>
      <c r="E33" s="240"/>
      <c r="F33" s="240"/>
      <c r="G33" s="240"/>
      <c r="H33" s="244"/>
      <c r="I33" s="240"/>
      <c r="J33" s="243"/>
      <c r="K33" s="243"/>
      <c r="L33" s="268"/>
      <c r="M33" s="7"/>
      <c r="N33" s="289"/>
      <c r="O33" s="277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5" customHeight="1" x14ac:dyDescent="0.35">
      <c r="A34" s="32"/>
      <c r="B34" s="35"/>
      <c r="C34" s="279" t="s">
        <v>1</v>
      </c>
      <c r="D34" s="279"/>
      <c r="E34" s="270"/>
      <c r="F34" s="271"/>
      <c r="G34" s="271"/>
      <c r="H34" s="154"/>
      <c r="I34" s="69" t="str">
        <f>IF(E34="","",VLOOKUP(E34,'Podpůrná data'!$I$23:$J$192,2,FALSE))</f>
        <v/>
      </c>
      <c r="J34" s="241">
        <f>IF(H34="",0,H34*20)</f>
        <v>0</v>
      </c>
      <c r="K34" s="241"/>
      <c r="L34" s="93">
        <f>IF(I34="",0,I34*J34)</f>
        <v>0</v>
      </c>
      <c r="M34" s="16">
        <f>IF(L34&gt;0,IF(ISTEXT(C34)=TRUE,0,1),0)</f>
        <v>0</v>
      </c>
      <c r="N34" s="251">
        <f>IF(L34&gt;0,1,0)</f>
        <v>0</v>
      </c>
      <c r="O34" s="25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2" customHeight="1" x14ac:dyDescent="0.35">
      <c r="A35" s="32"/>
      <c r="B35" s="36"/>
      <c r="C35" s="284"/>
      <c r="D35" s="284"/>
      <c r="E35" s="161"/>
      <c r="F35" s="161"/>
      <c r="G35" s="161"/>
      <c r="H35" s="161"/>
      <c r="I35" s="161"/>
      <c r="J35" s="161"/>
      <c r="K35" s="161"/>
      <c r="L35" s="162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 x14ac:dyDescent="0.35">
      <c r="A36" s="32"/>
      <c r="B36" s="36"/>
      <c r="C36" s="161"/>
      <c r="D36" s="161" t="s">
        <v>2</v>
      </c>
      <c r="E36" s="270"/>
      <c r="F36" s="271"/>
      <c r="G36" s="271"/>
      <c r="H36" s="154"/>
      <c r="I36" s="69" t="str">
        <f>IF(E36="","",VLOOKUP(E36,'Podpůrná data'!$I$23:$J$192,2,FALSE))</f>
        <v/>
      </c>
      <c r="J36" s="241">
        <f>IF(H36="",0,H36*20)</f>
        <v>0</v>
      </c>
      <c r="K36" s="241"/>
      <c r="L36" s="93">
        <f>IF(I36="",0,I36*J36)</f>
        <v>0</v>
      </c>
      <c r="M36" s="16"/>
      <c r="N36" s="251">
        <f>IF(L36&gt;0,1,0)</f>
        <v>0</v>
      </c>
      <c r="O36" s="25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5" customHeight="1" x14ac:dyDescent="0.35">
      <c r="A37" s="32"/>
      <c r="B37" s="36"/>
      <c r="C37" s="161"/>
      <c r="D37" s="161"/>
      <c r="E37" s="161"/>
      <c r="F37" s="161"/>
      <c r="G37" s="161"/>
      <c r="H37" s="163"/>
      <c r="I37" s="161"/>
      <c r="J37" s="161"/>
      <c r="K37" s="161"/>
      <c r="L37" s="162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5" hidden="1" customHeight="1" x14ac:dyDescent="0.35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8" customHeight="1" thickBot="1" x14ac:dyDescent="0.4">
      <c r="B39" s="98"/>
      <c r="C39" s="17"/>
      <c r="D39" s="17"/>
      <c r="E39" s="17"/>
      <c r="F39" s="17"/>
      <c r="G39" s="17"/>
      <c r="H39" s="17"/>
      <c r="I39" s="107" t="s">
        <v>3</v>
      </c>
      <c r="J39" s="283">
        <f>J34+J36</f>
        <v>0</v>
      </c>
      <c r="K39" s="283"/>
      <c r="L39" s="108">
        <f>L34+L36</f>
        <v>0</v>
      </c>
      <c r="N39" s="280">
        <f>N34+N36</f>
        <v>0</v>
      </c>
      <c r="O39" s="281"/>
      <c r="R39" s="32" t="str">
        <f>IF(J39&gt;120,"Pozor, maximální celkový počet pracovních dní (člověkodnů) je 120.","")</f>
        <v/>
      </c>
    </row>
    <row r="40" spans="1:190" ht="15" thickBot="1" x14ac:dyDescent="0.4">
      <c r="K40" s="99"/>
    </row>
    <row r="41" spans="1:190" s="109" customFormat="1" ht="45" customHeight="1" x14ac:dyDescent="0.35">
      <c r="A41" s="32"/>
      <c r="B41" s="255" t="s">
        <v>244</v>
      </c>
      <c r="C41" s="256"/>
      <c r="D41" s="256"/>
      <c r="E41" s="242" t="s">
        <v>245</v>
      </c>
      <c r="F41" s="242"/>
      <c r="G41" s="242"/>
      <c r="H41" s="242"/>
      <c r="I41" s="242" t="s">
        <v>340</v>
      </c>
      <c r="J41" s="242"/>
      <c r="K41" s="242"/>
      <c r="L41" s="71" t="s">
        <v>246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 x14ac:dyDescent="0.4">
      <c r="A42" s="32"/>
      <c r="B42" s="257"/>
      <c r="C42" s="258"/>
      <c r="D42" s="258"/>
      <c r="E42" s="285" t="s">
        <v>330</v>
      </c>
      <c r="F42" s="285"/>
      <c r="G42" s="285"/>
      <c r="H42" s="285"/>
      <c r="I42" s="240" t="s">
        <v>331</v>
      </c>
      <c r="J42" s="240"/>
      <c r="K42" s="240"/>
      <c r="L42" s="268" t="s">
        <v>252</v>
      </c>
      <c r="M42" s="7"/>
      <c r="N42" s="103" t="s">
        <v>104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 x14ac:dyDescent="0.35">
      <c r="A43" s="32"/>
      <c r="B43" s="257"/>
      <c r="C43" s="258"/>
      <c r="D43" s="258"/>
      <c r="E43" s="285"/>
      <c r="F43" s="285"/>
      <c r="G43" s="285"/>
      <c r="H43" s="285"/>
      <c r="I43" s="240"/>
      <c r="J43" s="240"/>
      <c r="K43" s="240"/>
      <c r="L43" s="268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 x14ac:dyDescent="0.35">
      <c r="A44" s="32"/>
      <c r="B44" s="257"/>
      <c r="C44" s="258"/>
      <c r="D44" s="258"/>
      <c r="E44" s="285"/>
      <c r="F44" s="285"/>
      <c r="G44" s="285"/>
      <c r="H44" s="285"/>
      <c r="I44" s="240"/>
      <c r="J44" s="240"/>
      <c r="K44" s="240"/>
      <c r="L44" s="268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399999999999999" hidden="1" customHeight="1" x14ac:dyDescent="0.35">
      <c r="A45" s="32"/>
      <c r="B45" s="257"/>
      <c r="C45" s="258"/>
      <c r="D45" s="258"/>
      <c r="E45" s="285"/>
      <c r="F45" s="285"/>
      <c r="G45" s="285"/>
      <c r="H45" s="285"/>
      <c r="I45" s="240"/>
      <c r="J45" s="240"/>
      <c r="K45" s="240"/>
      <c r="L45" s="268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399999999999999" customHeight="1" x14ac:dyDescent="0.35">
      <c r="A46" s="32"/>
      <c r="B46" s="259"/>
      <c r="C46" s="260"/>
      <c r="D46" s="260"/>
      <c r="E46" s="285"/>
      <c r="F46" s="285"/>
      <c r="G46" s="285"/>
      <c r="H46" s="285"/>
      <c r="I46" s="243"/>
      <c r="J46" s="243"/>
      <c r="K46" s="243"/>
      <c r="L46" s="269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 x14ac:dyDescent="0.35">
      <c r="A47" s="32"/>
      <c r="B47" s="35"/>
      <c r="C47" s="250"/>
      <c r="D47" s="250"/>
      <c r="E47" s="245"/>
      <c r="F47" s="246"/>
      <c r="G47" s="246"/>
      <c r="H47" s="247"/>
      <c r="I47" s="241" t="str">
        <f>IF(E47="","",'Podpůrná data'!$J$4)</f>
        <v/>
      </c>
      <c r="J47" s="241"/>
      <c r="K47" s="241"/>
      <c r="L47" s="93">
        <f>IF(I47="",0,E47*I47)</f>
        <v>0</v>
      </c>
      <c r="M47" s="111">
        <f>IF(L47&gt;0,IF(ISTEXT(C47)=TRUE,0,1),0)</f>
        <v>0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 x14ac:dyDescent="0.4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5" thickBot="1" x14ac:dyDescent="0.4"/>
    <row r="50" spans="1:190" s="109" customFormat="1" ht="59" customHeight="1" thickBot="1" x14ac:dyDescent="0.4">
      <c r="A50" s="32"/>
      <c r="B50" s="255" t="s">
        <v>242</v>
      </c>
      <c r="C50" s="256"/>
      <c r="D50" s="256"/>
      <c r="E50" s="242" t="s">
        <v>44</v>
      </c>
      <c r="F50" s="242"/>
      <c r="G50" s="94" t="s">
        <v>312</v>
      </c>
      <c r="H50" s="94" t="s">
        <v>253</v>
      </c>
      <c r="I50" s="95" t="s">
        <v>251</v>
      </c>
      <c r="J50" s="242" t="s">
        <v>250</v>
      </c>
      <c r="K50" s="242"/>
      <c r="L50" s="71" t="s">
        <v>3</v>
      </c>
      <c r="M50" s="7"/>
      <c r="N50" s="253" t="s">
        <v>45</v>
      </c>
      <c r="O50" s="254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 x14ac:dyDescent="0.4">
      <c r="A51" s="32"/>
      <c r="B51" s="257"/>
      <c r="C51" s="258"/>
      <c r="D51" s="258"/>
      <c r="E51" s="34"/>
      <c r="F51" s="34"/>
      <c r="G51" s="34"/>
      <c r="H51" s="267" t="s">
        <v>274</v>
      </c>
      <c r="I51" s="240" t="s">
        <v>256</v>
      </c>
      <c r="J51" s="100"/>
      <c r="K51" s="42"/>
      <c r="L51" s="268" t="s">
        <v>252</v>
      </c>
      <c r="M51" s="7"/>
      <c r="N51" s="261">
        <v>244021</v>
      </c>
      <c r="O51" s="26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 x14ac:dyDescent="0.35">
      <c r="A52" s="32"/>
      <c r="B52" s="257"/>
      <c r="C52" s="258"/>
      <c r="D52" s="258"/>
      <c r="E52" s="34"/>
      <c r="F52" s="34"/>
      <c r="G52" s="34"/>
      <c r="H52" s="267"/>
      <c r="I52" s="240"/>
      <c r="J52" s="100"/>
      <c r="K52" s="42"/>
      <c r="L52" s="268"/>
      <c r="M52" s="7"/>
      <c r="N52" s="263"/>
      <c r="O52" s="264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 x14ac:dyDescent="0.35">
      <c r="A53" s="32"/>
      <c r="B53" s="257"/>
      <c r="C53" s="258"/>
      <c r="D53" s="258"/>
      <c r="E53" s="240" t="s">
        <v>332</v>
      </c>
      <c r="F53" s="240"/>
      <c r="G53" s="240" t="s">
        <v>311</v>
      </c>
      <c r="H53" s="267"/>
      <c r="I53" s="240"/>
      <c r="J53" s="240" t="s">
        <v>255</v>
      </c>
      <c r="K53" s="240"/>
      <c r="L53" s="268"/>
      <c r="M53" s="7"/>
      <c r="N53" s="263"/>
      <c r="O53" s="264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399999999999999" customHeight="1" x14ac:dyDescent="0.35">
      <c r="A54" s="32"/>
      <c r="B54" s="257"/>
      <c r="C54" s="258"/>
      <c r="D54" s="258"/>
      <c r="E54" s="240"/>
      <c r="F54" s="240"/>
      <c r="G54" s="240"/>
      <c r="H54" s="267"/>
      <c r="I54" s="240"/>
      <c r="J54" s="240"/>
      <c r="K54" s="240"/>
      <c r="L54" s="268"/>
      <c r="M54" s="7"/>
      <c r="N54" s="263"/>
      <c r="O54" s="264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399999999999999" customHeight="1" x14ac:dyDescent="0.35">
      <c r="A55" s="32"/>
      <c r="B55" s="259"/>
      <c r="C55" s="260"/>
      <c r="D55" s="260"/>
      <c r="E55" s="240"/>
      <c r="F55" s="240"/>
      <c r="G55" s="240"/>
      <c r="H55" s="267"/>
      <c r="I55" s="243"/>
      <c r="J55" s="243"/>
      <c r="K55" s="243"/>
      <c r="L55" s="269"/>
      <c r="M55" s="7"/>
      <c r="N55" s="265"/>
      <c r="O55" s="266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5" customHeight="1" x14ac:dyDescent="0.35">
      <c r="A56" s="32"/>
      <c r="B56" s="35"/>
      <c r="C56" s="250"/>
      <c r="D56" s="250"/>
      <c r="E56" s="248"/>
      <c r="F56" s="249"/>
      <c r="G56" s="153"/>
      <c r="H56" s="154"/>
      <c r="I56" s="69" t="str">
        <f>IF(E56="","",'Podpůrná data'!$F$6)</f>
        <v/>
      </c>
      <c r="J56" s="241">
        <f>IFERROR(INT(ROUND(E56,8)*(VLOOKUP(INT(H56),'Podpůrná data'!$A$196:$C$240,2,FALSE))*(H56/(INT(H56)))),0)</f>
        <v>0</v>
      </c>
      <c r="K56" s="241"/>
      <c r="L56" s="93">
        <f>IF(I56="",0,I56*J56)</f>
        <v>0</v>
      </c>
      <c r="M56" s="16">
        <f>IF(L56&gt;0,IF(ISTEXT(C56)=TRUE,0,1),0)</f>
        <v>0</v>
      </c>
      <c r="N56" s="251">
        <f>IF(L56&gt;0,G56,0)</f>
        <v>0</v>
      </c>
      <c r="O56" s="25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5" customHeight="1" thickBot="1" x14ac:dyDescent="0.4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5" thickBot="1" x14ac:dyDescent="0.4"/>
    <row r="59" spans="1:190" s="109" customFormat="1" ht="59.5" customHeight="1" thickBot="1" x14ac:dyDescent="0.4">
      <c r="A59" s="32"/>
      <c r="B59" s="255" t="s">
        <v>243</v>
      </c>
      <c r="C59" s="256"/>
      <c r="D59" s="256"/>
      <c r="E59" s="242" t="s">
        <v>44</v>
      </c>
      <c r="F59" s="242"/>
      <c r="G59" s="94" t="s">
        <v>312</v>
      </c>
      <c r="H59" s="94" t="s">
        <v>253</v>
      </c>
      <c r="I59" s="94" t="s">
        <v>251</v>
      </c>
      <c r="J59" s="242" t="s">
        <v>250</v>
      </c>
      <c r="K59" s="242"/>
      <c r="L59" s="71" t="s">
        <v>3</v>
      </c>
      <c r="M59" s="7"/>
      <c r="N59" s="253" t="s">
        <v>45</v>
      </c>
      <c r="O59" s="254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 x14ac:dyDescent="0.4">
      <c r="A60" s="32"/>
      <c r="B60" s="257"/>
      <c r="C60" s="258"/>
      <c r="D60" s="258"/>
      <c r="E60" s="34"/>
      <c r="F60" s="34"/>
      <c r="G60" s="34"/>
      <c r="H60" s="267" t="s">
        <v>275</v>
      </c>
      <c r="I60" s="240" t="s">
        <v>256</v>
      </c>
      <c r="J60" s="100"/>
      <c r="K60" s="42"/>
      <c r="L60" s="268" t="s">
        <v>252</v>
      </c>
      <c r="M60" s="7"/>
      <c r="N60" s="261">
        <v>244021</v>
      </c>
      <c r="O60" s="26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 x14ac:dyDescent="0.35">
      <c r="A61" s="32"/>
      <c r="B61" s="257"/>
      <c r="C61" s="258"/>
      <c r="D61" s="258"/>
      <c r="E61" s="34"/>
      <c r="F61" s="34"/>
      <c r="G61" s="34"/>
      <c r="H61" s="267"/>
      <c r="I61" s="240"/>
      <c r="J61" s="100"/>
      <c r="K61" s="42"/>
      <c r="L61" s="268"/>
      <c r="M61" s="7"/>
      <c r="N61" s="263"/>
      <c r="O61" s="264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 x14ac:dyDescent="0.35">
      <c r="A62" s="32"/>
      <c r="B62" s="257"/>
      <c r="C62" s="258"/>
      <c r="D62" s="258"/>
      <c r="E62" s="240" t="s">
        <v>276</v>
      </c>
      <c r="F62" s="240"/>
      <c r="G62" s="240" t="s">
        <v>311</v>
      </c>
      <c r="H62" s="267"/>
      <c r="I62" s="240"/>
      <c r="J62" s="240" t="s">
        <v>255</v>
      </c>
      <c r="K62" s="240"/>
      <c r="L62" s="268"/>
      <c r="M62" s="7"/>
      <c r="N62" s="263"/>
      <c r="O62" s="264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399999999999999" customHeight="1" x14ac:dyDescent="0.35">
      <c r="A63" s="32"/>
      <c r="B63" s="257"/>
      <c r="C63" s="258"/>
      <c r="D63" s="258"/>
      <c r="E63" s="240"/>
      <c r="F63" s="240"/>
      <c r="G63" s="240"/>
      <c r="H63" s="267"/>
      <c r="I63" s="240"/>
      <c r="J63" s="240"/>
      <c r="K63" s="240"/>
      <c r="L63" s="268"/>
      <c r="M63" s="7"/>
      <c r="N63" s="263"/>
      <c r="O63" s="264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6" customHeight="1" x14ac:dyDescent="0.35">
      <c r="A64" s="32"/>
      <c r="B64" s="259"/>
      <c r="C64" s="260"/>
      <c r="D64" s="260"/>
      <c r="E64" s="240"/>
      <c r="F64" s="240"/>
      <c r="G64" s="240"/>
      <c r="H64" s="267"/>
      <c r="I64" s="243"/>
      <c r="J64" s="243"/>
      <c r="K64" s="243"/>
      <c r="L64" s="269"/>
      <c r="M64" s="7"/>
      <c r="N64" s="265"/>
      <c r="O64" s="266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5" customHeight="1" x14ac:dyDescent="0.35">
      <c r="A65" s="32"/>
      <c r="B65" s="35"/>
      <c r="C65" s="250"/>
      <c r="D65" s="250"/>
      <c r="E65" s="248"/>
      <c r="F65" s="249"/>
      <c r="G65" s="153"/>
      <c r="H65" s="154"/>
      <c r="I65" s="69" t="str">
        <f>IF(E65="","",'Podpůrná data'!$F$7)</f>
        <v/>
      </c>
      <c r="J65" s="241">
        <f>IFERROR(INT(ROUND(E65,8)*(VLOOKUP(INT(H65),'Podpůrná data'!$A$196:$C$240,2,FALSE))*(H65/(INT(H65)))),0)</f>
        <v>0</v>
      </c>
      <c r="K65" s="241"/>
      <c r="L65" s="93">
        <f>IF(I65="",0,I65*J65)</f>
        <v>0</v>
      </c>
      <c r="M65" s="16">
        <f>IF(L65&gt;0,IF(ISTEXT(C65)=TRUE,0,1),0)</f>
        <v>0</v>
      </c>
      <c r="N65" s="251">
        <f>IF(L65&gt;0,G65,0)</f>
        <v>0</v>
      </c>
      <c r="O65" s="25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6" customHeight="1" thickBot="1" x14ac:dyDescent="0.4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6" customHeight="1" x14ac:dyDescent="0.35"/>
    <row r="68" spans="1:190" ht="16" customHeight="1" x14ac:dyDescent="0.35">
      <c r="C68" s="32"/>
      <c r="D68" s="32"/>
      <c r="E68" s="32"/>
      <c r="F68" s="32"/>
      <c r="G68" s="32"/>
      <c r="M68" s="32"/>
    </row>
    <row r="69" spans="1:190" ht="16" customHeight="1" x14ac:dyDescent="0.35">
      <c r="C69" s="32"/>
      <c r="D69" s="32"/>
      <c r="E69" s="32"/>
      <c r="F69" s="32"/>
      <c r="G69" s="32"/>
      <c r="M69" s="32"/>
    </row>
    <row r="70" spans="1:190" ht="16" customHeight="1" x14ac:dyDescent="0.35">
      <c r="C70" s="32"/>
      <c r="D70" s="32"/>
      <c r="E70" s="32"/>
      <c r="F70" s="32"/>
      <c r="G70" s="32"/>
      <c r="M70" s="32"/>
    </row>
    <row r="71" spans="1:190" ht="16" customHeight="1" x14ac:dyDescent="0.35">
      <c r="C71" s="32"/>
      <c r="D71" s="32"/>
      <c r="E71" s="32"/>
      <c r="F71" s="32"/>
      <c r="G71" s="32"/>
      <c r="M71" s="32"/>
    </row>
    <row r="72" spans="1:190" ht="16" customHeight="1" x14ac:dyDescent="0.35">
      <c r="C72" s="32"/>
      <c r="D72" s="32"/>
      <c r="E72" s="32"/>
      <c r="F72" s="32"/>
      <c r="G72" s="32"/>
      <c r="M72" s="32"/>
    </row>
    <row r="73" spans="1:190" ht="16" customHeight="1" x14ac:dyDescent="0.35">
      <c r="C73" s="32"/>
      <c r="D73" s="32"/>
      <c r="E73" s="32"/>
      <c r="F73" s="32"/>
      <c r="G73" s="32"/>
      <c r="M73" s="32"/>
    </row>
    <row r="74" spans="1:190" ht="16" customHeight="1" x14ac:dyDescent="0.35">
      <c r="C74" s="32"/>
      <c r="D74" s="32"/>
      <c r="E74" s="32"/>
      <c r="F74" s="32"/>
      <c r="G74" s="32"/>
      <c r="M74" s="32"/>
    </row>
    <row r="75" spans="1:190" ht="16" customHeight="1" x14ac:dyDescent="0.35"/>
    <row r="76" spans="1:190" ht="16" customHeight="1" x14ac:dyDescent="0.35"/>
    <row r="77" spans="1:190" ht="16" customHeight="1" x14ac:dyDescent="0.35"/>
    <row r="78" spans="1:190" ht="16" customHeight="1" x14ac:dyDescent="0.35"/>
    <row r="79" spans="1:190" ht="16" customHeight="1" x14ac:dyDescent="0.35"/>
    <row r="80" spans="1:190" ht="16" customHeight="1" x14ac:dyDescent="0.35"/>
    <row r="81" ht="16" customHeight="1" x14ac:dyDescent="0.35"/>
    <row r="82" ht="16" customHeight="1" x14ac:dyDescent="0.35"/>
    <row r="83" ht="16" customHeight="1" x14ac:dyDescent="0.35"/>
    <row r="84" ht="16" customHeight="1" x14ac:dyDescent="0.35"/>
    <row r="85" ht="16" customHeight="1" x14ac:dyDescent="0.35"/>
    <row r="86" ht="16" customHeight="1" x14ac:dyDescent="0.35"/>
    <row r="87" ht="16" customHeight="1" x14ac:dyDescent="0.35"/>
    <row r="88" ht="16" customHeight="1" x14ac:dyDescent="0.35"/>
    <row r="89" ht="16" customHeight="1" x14ac:dyDescent="0.35"/>
    <row r="90" ht="16" customHeight="1" x14ac:dyDescent="0.35"/>
    <row r="91" ht="16" customHeight="1" x14ac:dyDescent="0.35"/>
    <row r="92" ht="16" customHeight="1" x14ac:dyDescent="0.35"/>
    <row r="93" ht="16" customHeight="1" x14ac:dyDescent="0.35"/>
    <row r="94" ht="16" customHeight="1" x14ac:dyDescent="0.35"/>
    <row r="95" ht="16" customHeight="1" x14ac:dyDescent="0.35"/>
    <row r="96" ht="16" customHeight="1" x14ac:dyDescent="0.35"/>
    <row r="97" ht="16" customHeight="1" x14ac:dyDescent="0.35"/>
    <row r="98" ht="16" customHeight="1" x14ac:dyDescent="0.35"/>
    <row r="99" ht="16" customHeight="1" x14ac:dyDescent="0.35"/>
    <row r="100" ht="16" customHeight="1" x14ac:dyDescent="0.35"/>
    <row r="101" ht="16" customHeight="1" x14ac:dyDescent="0.35"/>
    <row r="102" ht="16" customHeight="1" x14ac:dyDescent="0.35"/>
    <row r="103" ht="16" customHeight="1" x14ac:dyDescent="0.35"/>
    <row r="104" ht="16" customHeight="1" x14ac:dyDescent="0.35"/>
    <row r="105" ht="16" customHeight="1" x14ac:dyDescent="0.35"/>
    <row r="106" ht="16" customHeight="1" x14ac:dyDescent="0.35"/>
    <row r="107" ht="16" customHeight="1" x14ac:dyDescent="0.35"/>
    <row r="108" ht="16" customHeight="1" x14ac:dyDescent="0.35"/>
    <row r="109" ht="16" customHeight="1" x14ac:dyDescent="0.35"/>
    <row r="110" ht="16" customHeight="1" x14ac:dyDescent="0.35"/>
    <row r="111" ht="16" customHeight="1" x14ac:dyDescent="0.35"/>
    <row r="112" ht="16" customHeight="1" x14ac:dyDescent="0.35"/>
    <row r="113" ht="16" customHeight="1" x14ac:dyDescent="0.35"/>
    <row r="114" ht="16" customHeight="1" x14ac:dyDescent="0.35"/>
    <row r="115" ht="16" customHeight="1" x14ac:dyDescent="0.35"/>
    <row r="116" ht="16" customHeight="1" x14ac:dyDescent="0.35"/>
    <row r="117" ht="16" customHeight="1" x14ac:dyDescent="0.35"/>
    <row r="118" ht="16" customHeight="1" x14ac:dyDescent="0.35"/>
    <row r="119" ht="16" customHeight="1" x14ac:dyDescent="0.35"/>
    <row r="120" ht="16" customHeight="1" x14ac:dyDescent="0.35"/>
    <row r="121" ht="16" customHeight="1" x14ac:dyDescent="0.35"/>
    <row r="122" ht="16" customHeight="1" x14ac:dyDescent="0.35"/>
    <row r="123" ht="16" customHeight="1" x14ac:dyDescent="0.35"/>
    <row r="124" ht="16" customHeight="1" x14ac:dyDescent="0.35"/>
    <row r="125" ht="16" customHeight="1" x14ac:dyDescent="0.35"/>
    <row r="126" ht="16" customHeight="1" x14ac:dyDescent="0.35"/>
    <row r="127" ht="16" customHeight="1" x14ac:dyDescent="0.35"/>
    <row r="128" ht="16" customHeight="1" x14ac:dyDescent="0.35"/>
    <row r="129" ht="16" customHeight="1" x14ac:dyDescent="0.35"/>
    <row r="130" ht="16" customHeight="1" x14ac:dyDescent="0.35"/>
    <row r="131" ht="16" customHeight="1" x14ac:dyDescent="0.35"/>
    <row r="132" ht="16" customHeight="1" x14ac:dyDescent="0.35"/>
    <row r="133" ht="16" customHeight="1" x14ac:dyDescent="0.35"/>
    <row r="134" ht="16" customHeight="1" x14ac:dyDescent="0.35"/>
    <row r="135" ht="16" customHeight="1" x14ac:dyDescent="0.35"/>
    <row r="136" ht="16" customHeight="1" x14ac:dyDescent="0.35"/>
    <row r="137" ht="16" customHeight="1" x14ac:dyDescent="0.35"/>
    <row r="138" ht="16" customHeight="1" x14ac:dyDescent="0.35"/>
    <row r="139" ht="16" customHeight="1" x14ac:dyDescent="0.35"/>
    <row r="140" ht="16" customHeight="1" x14ac:dyDescent="0.35"/>
    <row r="141" ht="16" customHeight="1" x14ac:dyDescent="0.35"/>
    <row r="142" ht="16" customHeight="1" x14ac:dyDescent="0.35"/>
    <row r="143" ht="16" customHeight="1" x14ac:dyDescent="0.35"/>
    <row r="144" ht="16" customHeight="1" x14ac:dyDescent="0.35"/>
    <row r="145" ht="16" customHeight="1" x14ac:dyDescent="0.35"/>
    <row r="146" ht="16" customHeight="1" x14ac:dyDescent="0.35"/>
    <row r="147" ht="16" customHeight="1" x14ac:dyDescent="0.35"/>
    <row r="148" ht="16" customHeight="1" x14ac:dyDescent="0.35"/>
    <row r="149" ht="16" customHeight="1" x14ac:dyDescent="0.35"/>
    <row r="150" ht="16" customHeight="1" x14ac:dyDescent="0.35"/>
    <row r="151" ht="16" customHeight="1" x14ac:dyDescent="0.35"/>
    <row r="152" ht="16" customHeight="1" x14ac:dyDescent="0.35"/>
    <row r="153" ht="16" customHeight="1" x14ac:dyDescent="0.35"/>
    <row r="154" ht="16" customHeight="1" x14ac:dyDescent="0.35"/>
    <row r="155" ht="16" customHeight="1" x14ac:dyDescent="0.35"/>
    <row r="156" ht="16" customHeight="1" x14ac:dyDescent="0.35"/>
    <row r="157" ht="16" customHeight="1" x14ac:dyDescent="0.35"/>
    <row r="158" ht="16" customHeight="1" x14ac:dyDescent="0.35"/>
    <row r="159" ht="16" customHeight="1" x14ac:dyDescent="0.35"/>
    <row r="160" ht="16" customHeight="1" x14ac:dyDescent="0.35"/>
    <row r="161" ht="16" customHeight="1" x14ac:dyDescent="0.35"/>
    <row r="162" ht="16" customHeight="1" x14ac:dyDescent="0.35"/>
    <row r="163" ht="16" customHeight="1" x14ac:dyDescent="0.35"/>
    <row r="164" ht="16" customHeight="1" x14ac:dyDescent="0.35"/>
    <row r="165" ht="16" customHeight="1" x14ac:dyDescent="0.35"/>
    <row r="166" ht="16" customHeight="1" x14ac:dyDescent="0.35"/>
    <row r="167" ht="16" customHeight="1" x14ac:dyDescent="0.35"/>
    <row r="168" ht="16" customHeight="1" x14ac:dyDescent="0.35"/>
    <row r="169" ht="16" customHeight="1" x14ac:dyDescent="0.35"/>
    <row r="170" ht="16" customHeight="1" x14ac:dyDescent="0.35"/>
    <row r="171" ht="16" customHeight="1" x14ac:dyDescent="0.35"/>
    <row r="172" ht="16" customHeight="1" x14ac:dyDescent="0.35"/>
    <row r="173" ht="16" customHeight="1" x14ac:dyDescent="0.35"/>
  </sheetData>
  <sheetProtection algorithmName="SHA-512" hashValue="DIovOxTQWgXEizmOwK6puU0zWsXyID3dX8LOjWUf6wKfRRsUar7Xun6v1oLjUt9Id3CukwEW2yCgMqLigrtt+Q==" saltValue="DddI+feVIP4kRih5GZ+Dug==" spinCount="100000" sheet="1" objects="1" scenarios="1"/>
  <mergeCells count="91"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  <mergeCell ref="L20:L24"/>
    <mergeCell ref="N34:O34"/>
    <mergeCell ref="N36:O36"/>
    <mergeCell ref="N28:O28"/>
    <mergeCell ref="N29:O33"/>
    <mergeCell ref="L29:L33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G17" sqref="G17"/>
    </sheetView>
  </sheetViews>
  <sheetFormatPr defaultRowHeight="14.5" x14ac:dyDescent="0.35"/>
  <cols>
    <col min="1" max="1" width="28.08984375" customWidth="1"/>
    <col min="2" max="2" width="21.90625" customWidth="1"/>
    <col min="3" max="3" width="20.54296875" customWidth="1"/>
    <col min="4" max="4" width="16" customWidth="1"/>
    <col min="5" max="5" width="14.453125" customWidth="1"/>
    <col min="6" max="7" width="12.6328125" customWidth="1"/>
    <col min="9" max="9" width="28.36328125" customWidth="1"/>
    <col min="10" max="10" width="19.453125" customWidth="1"/>
    <col min="11" max="11" width="10" customWidth="1"/>
    <col min="12" max="12" width="8" customWidth="1"/>
    <col min="16" max="16" width="25.6328125" customWidth="1"/>
  </cols>
  <sheetData>
    <row r="2" spans="1:16" x14ac:dyDescent="0.35">
      <c r="A2" s="315"/>
      <c r="B2" s="315"/>
      <c r="C2" s="315"/>
      <c r="D2" s="315"/>
      <c r="E2" s="315"/>
      <c r="F2" s="315"/>
      <c r="G2" s="316"/>
      <c r="H2" s="316"/>
      <c r="M2" s="81"/>
    </row>
    <row r="3" spans="1:16" ht="66" customHeight="1" x14ac:dyDescent="0.35">
      <c r="A3" s="82" t="s">
        <v>249</v>
      </c>
      <c r="B3" s="82" t="s">
        <v>258</v>
      </c>
      <c r="C3" s="82" t="s">
        <v>259</v>
      </c>
      <c r="D3" s="82" t="s">
        <v>260</v>
      </c>
      <c r="E3" s="82" t="s">
        <v>261</v>
      </c>
      <c r="F3" s="83" t="s">
        <v>262</v>
      </c>
      <c r="G3" s="101" t="s">
        <v>288</v>
      </c>
      <c r="H3" s="84"/>
      <c r="I3" s="85" t="s">
        <v>263</v>
      </c>
      <c r="J3" s="85" t="s">
        <v>264</v>
      </c>
      <c r="O3" s="301" t="s">
        <v>310</v>
      </c>
      <c r="P3" s="301"/>
    </row>
    <row r="4" spans="1:16" x14ac:dyDescent="0.35">
      <c r="A4" s="305" t="s">
        <v>265</v>
      </c>
      <c r="B4" s="307">
        <v>23101</v>
      </c>
      <c r="C4" s="87" t="s">
        <v>266</v>
      </c>
      <c r="D4" s="88">
        <v>53596.815699999999</v>
      </c>
      <c r="E4" s="89">
        <f t="shared" ref="E4:E9" si="0">D4*1.338</f>
        <v>71712.539406600001</v>
      </c>
      <c r="F4" s="89">
        <f>FLOOR(FLOOR(E4*12/1720,1)*1.15,1)</f>
        <v>575</v>
      </c>
      <c r="G4" s="89">
        <f>FLOOR(E4*12/1720,1)</f>
        <v>500</v>
      </c>
      <c r="I4" s="302">
        <v>9114</v>
      </c>
      <c r="J4" s="302">
        <v>317</v>
      </c>
      <c r="L4" s="106" t="s">
        <v>267</v>
      </c>
      <c r="O4" s="104" t="s">
        <v>291</v>
      </c>
      <c r="P4" s="104" t="s">
        <v>292</v>
      </c>
    </row>
    <row r="5" spans="1:16" x14ac:dyDescent="0.35">
      <c r="A5" s="306"/>
      <c r="B5" s="308"/>
      <c r="C5" s="87" t="s">
        <v>268</v>
      </c>
      <c r="D5" s="88">
        <v>67897.522100000002</v>
      </c>
      <c r="E5" s="89">
        <f t="shared" si="0"/>
        <v>90846.884569800008</v>
      </c>
      <c r="F5" s="89">
        <f>FLOOR(FLOOR(E5*12/1720,1)*1.15,1)</f>
        <v>727</v>
      </c>
      <c r="G5" s="89">
        <f>FLOOR(E5*12/1720,1)</f>
        <v>633</v>
      </c>
      <c r="I5" s="303"/>
      <c r="J5" s="303"/>
      <c r="L5" s="106" t="s">
        <v>269</v>
      </c>
      <c r="O5" s="104" t="s">
        <v>293</v>
      </c>
      <c r="P5" s="104" t="s">
        <v>294</v>
      </c>
    </row>
    <row r="6" spans="1:16" x14ac:dyDescent="0.35">
      <c r="A6" s="82" t="s">
        <v>242</v>
      </c>
      <c r="B6" s="90">
        <v>23101</v>
      </c>
      <c r="C6" s="87" t="s">
        <v>268</v>
      </c>
      <c r="D6" s="88">
        <v>67897.522100000002</v>
      </c>
      <c r="E6" s="89">
        <f t="shared" si="0"/>
        <v>90846.884569800008</v>
      </c>
      <c r="F6" s="89">
        <f>FLOOR(E6*12/1720,1)</f>
        <v>633</v>
      </c>
      <c r="G6" s="102" t="s">
        <v>289</v>
      </c>
      <c r="I6" s="303"/>
      <c r="J6" s="303"/>
      <c r="L6" s="106" t="s">
        <v>339</v>
      </c>
      <c r="O6" s="105" t="s">
        <v>295</v>
      </c>
      <c r="P6" s="104" t="s">
        <v>296</v>
      </c>
    </row>
    <row r="7" spans="1:16" x14ac:dyDescent="0.35">
      <c r="A7" s="305" t="s">
        <v>270</v>
      </c>
      <c r="B7" s="307">
        <v>23101</v>
      </c>
      <c r="C7" s="87" t="s">
        <v>266</v>
      </c>
      <c r="D7" s="88">
        <v>53596.815699999999</v>
      </c>
      <c r="E7" s="89">
        <f t="shared" si="0"/>
        <v>71712.539406600001</v>
      </c>
      <c r="F7" s="309">
        <f>FLOOR(SUM(E7:E9)*12/5160,1)</f>
        <v>532</v>
      </c>
      <c r="G7" s="317" t="s">
        <v>289</v>
      </c>
      <c r="I7" s="303"/>
      <c r="J7" s="303"/>
      <c r="O7" s="104" t="s">
        <v>297</v>
      </c>
      <c r="P7" s="104" t="s">
        <v>298</v>
      </c>
    </row>
    <row r="8" spans="1:16" x14ac:dyDescent="0.35">
      <c r="A8" s="306"/>
      <c r="B8" s="308"/>
      <c r="C8" s="87" t="s">
        <v>268</v>
      </c>
      <c r="D8" s="88">
        <v>67897.522100000002</v>
      </c>
      <c r="E8" s="89">
        <f t="shared" si="0"/>
        <v>90846.884569800008</v>
      </c>
      <c r="F8" s="310"/>
      <c r="G8" s="317"/>
      <c r="I8" s="303"/>
      <c r="J8" s="303"/>
      <c r="L8" s="106" t="s">
        <v>284</v>
      </c>
      <c r="O8" s="104" t="s">
        <v>299</v>
      </c>
      <c r="P8" s="104" t="s">
        <v>300</v>
      </c>
    </row>
    <row r="9" spans="1:16" x14ac:dyDescent="0.35">
      <c r="A9" s="86" t="s">
        <v>271</v>
      </c>
      <c r="B9" s="90">
        <v>31</v>
      </c>
      <c r="C9" s="87" t="s">
        <v>266</v>
      </c>
      <c r="D9" s="88">
        <v>49650.651700000002</v>
      </c>
      <c r="E9" s="89">
        <f t="shared" si="0"/>
        <v>66432.57197460001</v>
      </c>
      <c r="F9" s="311"/>
      <c r="G9" s="317"/>
      <c r="I9" s="304"/>
      <c r="J9" s="304"/>
      <c r="L9" s="106" t="s">
        <v>283</v>
      </c>
      <c r="O9" s="104" t="s">
        <v>301</v>
      </c>
      <c r="P9" s="104" t="s">
        <v>302</v>
      </c>
    </row>
    <row r="10" spans="1:16" ht="29" customHeight="1" x14ac:dyDescent="0.35">
      <c r="A10" s="91" t="s">
        <v>333</v>
      </c>
      <c r="D10" s="112"/>
      <c r="E10" s="81"/>
      <c r="I10" s="312" t="s">
        <v>272</v>
      </c>
      <c r="L10" s="106" t="s">
        <v>285</v>
      </c>
      <c r="M10" s="81"/>
      <c r="O10" s="104" t="s">
        <v>303</v>
      </c>
      <c r="P10" s="104" t="s">
        <v>304</v>
      </c>
    </row>
    <row r="11" spans="1:16" x14ac:dyDescent="0.35">
      <c r="D11" s="92"/>
      <c r="F11" s="92"/>
      <c r="G11" s="92"/>
      <c r="I11" s="313"/>
      <c r="M11" s="81"/>
      <c r="O11" s="104" t="s">
        <v>305</v>
      </c>
      <c r="P11" s="104" t="s">
        <v>306</v>
      </c>
    </row>
    <row r="12" spans="1:16" x14ac:dyDescent="0.35">
      <c r="D12" s="149"/>
    </row>
    <row r="14" spans="1:16" ht="18.5" x14ac:dyDescent="0.45">
      <c r="A14" s="1" t="s">
        <v>234</v>
      </c>
      <c r="B14" s="2"/>
      <c r="J14" s="3"/>
    </row>
    <row r="15" spans="1:16" ht="5.5" customHeight="1" x14ac:dyDescent="0.35">
      <c r="B15" s="2"/>
      <c r="J15" s="3"/>
    </row>
    <row r="16" spans="1:16" x14ac:dyDescent="0.35">
      <c r="A16" s="52" t="s">
        <v>76</v>
      </c>
      <c r="B16" s="53" t="s">
        <v>77</v>
      </c>
      <c r="C16" s="53" t="s">
        <v>78</v>
      </c>
      <c r="J16" s="3"/>
    </row>
    <row r="17" spans="1:17" x14ac:dyDescent="0.35">
      <c r="A17" s="72" t="s">
        <v>79</v>
      </c>
      <c r="B17" s="72" t="s">
        <v>80</v>
      </c>
      <c r="C17" s="72" t="s">
        <v>81</v>
      </c>
      <c r="I17" s="54" t="s">
        <v>82</v>
      </c>
      <c r="J17" s="55">
        <v>3273</v>
      </c>
    </row>
    <row r="18" spans="1:17" x14ac:dyDescent="0.35">
      <c r="A18" s="72" t="s">
        <v>83</v>
      </c>
      <c r="B18" s="72" t="s">
        <v>84</v>
      </c>
      <c r="C18" s="72" t="s">
        <v>85</v>
      </c>
      <c r="I18" s="54" t="s">
        <v>86</v>
      </c>
      <c r="J18" s="55">
        <v>3818</v>
      </c>
    </row>
    <row r="19" spans="1:17" x14ac:dyDescent="0.35">
      <c r="A19" s="72" t="s">
        <v>87</v>
      </c>
      <c r="B19" s="72" t="s">
        <v>88</v>
      </c>
      <c r="C19" s="72" t="s">
        <v>88</v>
      </c>
      <c r="I19" s="54" t="s">
        <v>89</v>
      </c>
      <c r="J19" s="55">
        <v>4364</v>
      </c>
    </row>
    <row r="22" spans="1:17" ht="43.5" x14ac:dyDescent="0.35">
      <c r="A22" s="56" t="s">
        <v>90</v>
      </c>
      <c r="B22" s="57" t="s">
        <v>91</v>
      </c>
      <c r="C22" s="58" t="s">
        <v>92</v>
      </c>
      <c r="D22" s="59">
        <v>1</v>
      </c>
      <c r="E22" s="59">
        <v>2</v>
      </c>
      <c r="F22" s="59">
        <v>3</v>
      </c>
      <c r="G22" s="59"/>
      <c r="H22" s="59" t="s">
        <v>93</v>
      </c>
      <c r="I22" s="60" t="s">
        <v>90</v>
      </c>
      <c r="J22" s="61" t="s">
        <v>76</v>
      </c>
      <c r="K22" s="40"/>
      <c r="L22" s="40"/>
      <c r="M22" s="40"/>
      <c r="N22" s="40"/>
      <c r="O22" s="40"/>
    </row>
    <row r="23" spans="1:17" x14ac:dyDescent="0.35">
      <c r="A23" s="62" t="s">
        <v>105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315</v>
      </c>
    </row>
    <row r="24" spans="1:17" x14ac:dyDescent="0.35">
      <c r="A24" s="62" t="s">
        <v>106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316</v>
      </c>
    </row>
    <row r="25" spans="1:17" x14ac:dyDescent="0.35">
      <c r="A25" s="62" t="s">
        <v>4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317</v>
      </c>
    </row>
    <row r="26" spans="1:17" x14ac:dyDescent="0.35">
      <c r="A26" s="62" t="s">
        <v>107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318</v>
      </c>
    </row>
    <row r="27" spans="1:17" x14ac:dyDescent="0.35">
      <c r="A27" s="62" t="s">
        <v>108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319</v>
      </c>
    </row>
    <row r="28" spans="1:17" x14ac:dyDescent="0.35">
      <c r="A28" s="62" t="s">
        <v>109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320</v>
      </c>
    </row>
    <row r="29" spans="1:17" x14ac:dyDescent="0.35">
      <c r="A29" s="62" t="s">
        <v>110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321</v>
      </c>
    </row>
    <row r="30" spans="1:17" x14ac:dyDescent="0.35">
      <c r="A30" s="62" t="s">
        <v>111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322</v>
      </c>
    </row>
    <row r="31" spans="1:17" x14ac:dyDescent="0.35">
      <c r="A31" s="62" t="s">
        <v>5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323</v>
      </c>
    </row>
    <row r="32" spans="1:17" x14ac:dyDescent="0.35">
      <c r="A32" s="62" t="s">
        <v>112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324</v>
      </c>
    </row>
    <row r="33" spans="1:17" x14ac:dyDescent="0.35">
      <c r="A33" s="62" t="s">
        <v>6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325</v>
      </c>
    </row>
    <row r="34" spans="1:17" x14ac:dyDescent="0.35">
      <c r="A34" s="62" t="s">
        <v>113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326</v>
      </c>
    </row>
    <row r="35" spans="1:17" x14ac:dyDescent="0.35">
      <c r="A35" s="62" t="s">
        <v>7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 x14ac:dyDescent="0.35">
      <c r="A36" s="62" t="s">
        <v>114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 x14ac:dyDescent="0.35">
      <c r="A37" s="62" t="s">
        <v>115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 x14ac:dyDescent="0.35">
      <c r="A38" s="62" t="s">
        <v>116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 x14ac:dyDescent="0.35">
      <c r="A39" s="62" t="s">
        <v>8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 x14ac:dyDescent="0.35">
      <c r="A40" s="62" t="s">
        <v>117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 x14ac:dyDescent="0.35">
      <c r="A41" s="62" t="s">
        <v>118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 x14ac:dyDescent="0.35">
      <c r="A42" s="62" t="s">
        <v>9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 x14ac:dyDescent="0.35">
      <c r="A43" s="62" t="s">
        <v>10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 x14ac:dyDescent="0.35">
      <c r="A44" s="62" t="s">
        <v>119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 x14ac:dyDescent="0.35">
      <c r="A45" s="62" t="s">
        <v>120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 x14ac:dyDescent="0.35">
      <c r="A46" s="62" t="s">
        <v>121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 x14ac:dyDescent="0.35">
      <c r="A47" s="62" t="s">
        <v>122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 x14ac:dyDescent="0.35">
      <c r="A48" s="62" t="s">
        <v>123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 x14ac:dyDescent="0.35">
      <c r="A49" s="62" t="s">
        <v>124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 x14ac:dyDescent="0.35">
      <c r="A50" s="62" t="s">
        <v>125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 x14ac:dyDescent="0.35">
      <c r="A51" s="62" t="s">
        <v>126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 x14ac:dyDescent="0.35">
      <c r="A52" s="62" t="s">
        <v>11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 x14ac:dyDescent="0.35">
      <c r="A53" s="62" t="s">
        <v>127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 x14ac:dyDescent="0.35">
      <c r="A54" s="62" t="s">
        <v>12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 x14ac:dyDescent="0.35">
      <c r="A55" s="62" t="s">
        <v>128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 x14ac:dyDescent="0.35">
      <c r="A56" s="62" t="s">
        <v>129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 x14ac:dyDescent="0.35">
      <c r="A57" s="62" t="s">
        <v>130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 x14ac:dyDescent="0.35">
      <c r="A58" s="62" t="s">
        <v>131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 x14ac:dyDescent="0.35">
      <c r="A59" s="62" t="s">
        <v>132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 x14ac:dyDescent="0.35">
      <c r="A60" s="62" t="s">
        <v>133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 x14ac:dyDescent="0.35">
      <c r="A61" s="62" t="s">
        <v>134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 x14ac:dyDescent="0.35">
      <c r="A62" s="62" t="s">
        <v>13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 x14ac:dyDescent="0.35">
      <c r="A63" s="62" t="s">
        <v>135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 x14ac:dyDescent="0.35">
      <c r="A64" s="62" t="s">
        <v>14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 x14ac:dyDescent="0.35">
      <c r="A65" s="62" t="s">
        <v>136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 x14ac:dyDescent="0.35">
      <c r="A66" s="62" t="s">
        <v>15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 x14ac:dyDescent="0.35">
      <c r="A67" s="62" t="s">
        <v>16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 x14ac:dyDescent="0.35">
      <c r="A68" s="62" t="s">
        <v>17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 x14ac:dyDescent="0.35">
      <c r="A69" s="62" t="s">
        <v>18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 x14ac:dyDescent="0.35">
      <c r="A70" s="62" t="s">
        <v>19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 x14ac:dyDescent="0.35">
      <c r="A71" s="62" t="s">
        <v>20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 x14ac:dyDescent="0.35">
      <c r="A72" s="62" t="s">
        <v>137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 x14ac:dyDescent="0.35">
      <c r="A73" s="62" t="s">
        <v>21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 x14ac:dyDescent="0.35">
      <c r="A74" s="62" t="s">
        <v>138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 x14ac:dyDescent="0.35">
      <c r="A75" s="62" t="s">
        <v>139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 x14ac:dyDescent="0.35">
      <c r="A76" s="62" t="s">
        <v>140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 x14ac:dyDescent="0.35">
      <c r="A77" s="62" t="s">
        <v>141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 x14ac:dyDescent="0.35">
      <c r="A78" s="62" t="s">
        <v>142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 x14ac:dyDescent="0.35">
      <c r="A79" s="62" t="s">
        <v>143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 x14ac:dyDescent="0.35">
      <c r="A80" s="62" t="s">
        <v>144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 x14ac:dyDescent="0.35">
      <c r="A81" s="62" t="s">
        <v>145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 x14ac:dyDescent="0.35">
      <c r="A82" s="62" t="s">
        <v>146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 x14ac:dyDescent="0.35">
      <c r="A83" s="62" t="s">
        <v>147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 x14ac:dyDescent="0.35">
      <c r="A84" s="62" t="s">
        <v>148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 x14ac:dyDescent="0.35">
      <c r="A85" s="62" t="s">
        <v>149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 x14ac:dyDescent="0.35">
      <c r="A86" s="62" t="s">
        <v>150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 x14ac:dyDescent="0.35">
      <c r="A87" s="62" t="s">
        <v>151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 x14ac:dyDescent="0.35">
      <c r="A88" s="62" t="s">
        <v>152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 x14ac:dyDescent="0.35">
      <c r="A89" s="62" t="s">
        <v>153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 x14ac:dyDescent="0.35">
      <c r="A90" s="62" t="s">
        <v>154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 x14ac:dyDescent="0.35">
      <c r="A91" s="62" t="s">
        <v>155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 x14ac:dyDescent="0.35">
      <c r="A92" s="62" t="s">
        <v>156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 x14ac:dyDescent="0.35">
      <c r="A93" s="62" t="s">
        <v>157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 x14ac:dyDescent="0.35">
      <c r="A94" s="62" t="s">
        <v>158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 x14ac:dyDescent="0.35">
      <c r="A95" s="62" t="s">
        <v>159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 x14ac:dyDescent="0.35">
      <c r="A96" s="62" t="s">
        <v>160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 x14ac:dyDescent="0.35">
      <c r="A97" s="62" t="s">
        <v>161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 x14ac:dyDescent="0.35">
      <c r="A98" s="62" t="s">
        <v>162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 x14ac:dyDescent="0.35">
      <c r="A99" s="62" t="s">
        <v>163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 x14ac:dyDescent="0.35">
      <c r="A100" s="62" t="s">
        <v>164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 x14ac:dyDescent="0.35">
      <c r="A101" s="62" t="s">
        <v>22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 x14ac:dyDescent="0.35">
      <c r="A102" s="62" t="s">
        <v>23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 x14ac:dyDescent="0.35">
      <c r="A103" s="62" t="s">
        <v>165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 x14ac:dyDescent="0.35">
      <c r="A104" s="62" t="s">
        <v>166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 x14ac:dyDescent="0.35">
      <c r="A105" s="62" t="s">
        <v>167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 x14ac:dyDescent="0.35">
      <c r="A106" s="62" t="s">
        <v>168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 x14ac:dyDescent="0.35">
      <c r="A107" s="62" t="s">
        <v>169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 x14ac:dyDescent="0.35">
      <c r="A108" s="62" t="s">
        <v>170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 x14ac:dyDescent="0.35">
      <c r="A109" s="62" t="s">
        <v>171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 x14ac:dyDescent="0.35">
      <c r="A110" s="62" t="s">
        <v>172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 x14ac:dyDescent="0.35">
      <c r="A111" s="62" t="s">
        <v>173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 x14ac:dyDescent="0.35">
      <c r="A112" s="62" t="s">
        <v>174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 x14ac:dyDescent="0.35">
      <c r="A113" s="62" t="s">
        <v>175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 x14ac:dyDescent="0.35">
      <c r="A114" s="62" t="s">
        <v>24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 x14ac:dyDescent="0.35">
      <c r="A115" s="62" t="s">
        <v>25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 x14ac:dyDescent="0.35">
      <c r="A116" s="62" t="s">
        <v>176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 x14ac:dyDescent="0.35">
      <c r="A117" s="62" t="s">
        <v>177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 x14ac:dyDescent="0.35">
      <c r="A118" s="62" t="s">
        <v>178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 x14ac:dyDescent="0.35">
      <c r="A119" s="62" t="s">
        <v>179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 x14ac:dyDescent="0.35">
      <c r="A120" s="62" t="s">
        <v>180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 x14ac:dyDescent="0.35">
      <c r="A121" s="62" t="s">
        <v>181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 x14ac:dyDescent="0.35">
      <c r="A122" s="62" t="s">
        <v>182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 x14ac:dyDescent="0.35">
      <c r="A123" s="62" t="s">
        <v>26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 x14ac:dyDescent="0.35">
      <c r="A124" s="62" t="s">
        <v>183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 x14ac:dyDescent="0.35">
      <c r="A125" s="62" t="s">
        <v>184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 x14ac:dyDescent="0.35">
      <c r="A126" s="62" t="s">
        <v>185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 x14ac:dyDescent="0.35">
      <c r="A127" s="62" t="s">
        <v>27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 x14ac:dyDescent="0.35">
      <c r="A128" s="62" t="s">
        <v>186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 x14ac:dyDescent="0.35">
      <c r="A129" s="62" t="s">
        <v>187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 x14ac:dyDescent="0.35">
      <c r="A130" s="62" t="s">
        <v>188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 x14ac:dyDescent="0.35">
      <c r="A131" s="62" t="s">
        <v>189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 x14ac:dyDescent="0.35">
      <c r="A132" s="62" t="s">
        <v>190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 x14ac:dyDescent="0.35">
      <c r="A133" s="62" t="s">
        <v>191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 x14ac:dyDescent="0.35">
      <c r="A134" s="62" t="s">
        <v>192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 x14ac:dyDescent="0.35">
      <c r="A135" s="62" t="s">
        <v>193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 x14ac:dyDescent="0.35">
      <c r="A136" s="62" t="s">
        <v>28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 x14ac:dyDescent="0.35">
      <c r="A137" s="62" t="s">
        <v>194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 x14ac:dyDescent="0.35">
      <c r="A138" s="62" t="s">
        <v>29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 x14ac:dyDescent="0.35">
      <c r="A139" s="62" t="s">
        <v>30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 x14ac:dyDescent="0.35">
      <c r="A140" s="62" t="s">
        <v>195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 x14ac:dyDescent="0.35">
      <c r="A141" s="62" t="s">
        <v>196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 x14ac:dyDescent="0.35">
      <c r="A142" s="62" t="s">
        <v>197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 x14ac:dyDescent="0.35">
      <c r="A143" s="62" t="s">
        <v>198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 x14ac:dyDescent="0.35">
      <c r="A144" s="62" t="s">
        <v>199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 x14ac:dyDescent="0.35">
      <c r="A145" s="62" t="s">
        <v>200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 x14ac:dyDescent="0.35">
      <c r="A146" s="62" t="s">
        <v>201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 x14ac:dyDescent="0.35">
      <c r="A147" s="62" t="s">
        <v>31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 x14ac:dyDescent="0.35">
      <c r="A148" s="62" t="s">
        <v>202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 x14ac:dyDescent="0.35">
      <c r="A149" s="62" t="s">
        <v>203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 x14ac:dyDescent="0.35">
      <c r="A150" s="62" t="s">
        <v>32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 x14ac:dyDescent="0.35">
      <c r="A151" s="62" t="s">
        <v>204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 x14ac:dyDescent="0.35">
      <c r="A152" s="62" t="s">
        <v>33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 x14ac:dyDescent="0.35">
      <c r="A153" s="62" t="s">
        <v>34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 x14ac:dyDescent="0.35">
      <c r="A154" s="62" t="s">
        <v>205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 x14ac:dyDescent="0.35">
      <c r="A155" s="62" t="s">
        <v>206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 x14ac:dyDescent="0.35">
      <c r="A156" s="62" t="s">
        <v>207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 x14ac:dyDescent="0.35">
      <c r="A157" s="62" t="s">
        <v>208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 x14ac:dyDescent="0.35">
      <c r="A158" s="62" t="s">
        <v>209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 x14ac:dyDescent="0.35">
      <c r="A159" s="62" t="s">
        <v>210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 x14ac:dyDescent="0.35">
      <c r="A160" s="62" t="s">
        <v>211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 x14ac:dyDescent="0.35">
      <c r="A161" s="62" t="s">
        <v>212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 x14ac:dyDescent="0.35">
      <c r="A162" s="62" t="s">
        <v>213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 x14ac:dyDescent="0.35">
      <c r="A163" s="62" t="s">
        <v>214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 x14ac:dyDescent="0.35">
      <c r="A164" s="62" t="s">
        <v>215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 x14ac:dyDescent="0.35">
      <c r="A165" s="62" t="s">
        <v>216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 x14ac:dyDescent="0.35">
      <c r="A166" s="62" t="s">
        <v>217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 x14ac:dyDescent="0.35">
      <c r="A167" s="62" t="s">
        <v>218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 x14ac:dyDescent="0.35">
      <c r="A168" s="62" t="s">
        <v>219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 x14ac:dyDescent="0.35">
      <c r="A169" s="62" t="s">
        <v>220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 x14ac:dyDescent="0.35">
      <c r="A170" s="62" t="s">
        <v>221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 x14ac:dyDescent="0.35">
      <c r="A171" s="62" t="s">
        <v>222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 x14ac:dyDescent="0.35">
      <c r="A172" s="62" t="s">
        <v>35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 x14ac:dyDescent="0.35">
      <c r="A173" s="62" t="s">
        <v>36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 x14ac:dyDescent="0.35">
      <c r="A174" s="62" t="s">
        <v>223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 x14ac:dyDescent="0.35">
      <c r="A175" s="62" t="s">
        <v>224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 x14ac:dyDescent="0.35">
      <c r="A176" s="62" t="s">
        <v>225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 x14ac:dyDescent="0.35">
      <c r="A177" s="62" t="s">
        <v>226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 x14ac:dyDescent="0.35">
      <c r="A178" s="62" t="s">
        <v>37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 x14ac:dyDescent="0.35">
      <c r="A179" s="62" t="s">
        <v>227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 x14ac:dyDescent="0.35">
      <c r="A180" s="62" t="s">
        <v>38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 x14ac:dyDescent="0.35">
      <c r="A181" s="62" t="s">
        <v>228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 x14ac:dyDescent="0.35">
      <c r="A182" s="62" t="s">
        <v>229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 x14ac:dyDescent="0.35">
      <c r="A183" s="62" t="s">
        <v>39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 x14ac:dyDescent="0.35">
      <c r="A184" s="62" t="s">
        <v>230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 x14ac:dyDescent="0.35">
      <c r="A185" s="62" t="s">
        <v>40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 x14ac:dyDescent="0.35">
      <c r="A186" s="62" t="s">
        <v>231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 x14ac:dyDescent="0.35">
      <c r="A187" s="62" t="s">
        <v>232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 x14ac:dyDescent="0.35">
      <c r="A188" s="62" t="s">
        <v>233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 x14ac:dyDescent="0.35">
      <c r="A189" s="62" t="s">
        <v>41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 x14ac:dyDescent="0.35">
      <c r="I190" t="s">
        <v>236</v>
      </c>
      <c r="J190" s="65">
        <v>3273</v>
      </c>
      <c r="K190" s="70"/>
    </row>
    <row r="191" spans="1:11" x14ac:dyDescent="0.35">
      <c r="I191" t="s">
        <v>237</v>
      </c>
      <c r="J191" s="65">
        <v>3818</v>
      </c>
      <c r="K191" s="70"/>
    </row>
    <row r="192" spans="1:11" x14ac:dyDescent="0.35">
      <c r="I192" t="s">
        <v>238</v>
      </c>
      <c r="J192" s="65">
        <v>4364</v>
      </c>
      <c r="K192" s="70"/>
    </row>
    <row r="193" spans="1:17" x14ac:dyDescent="0.35">
      <c r="B193" s="2"/>
      <c r="C193" s="2"/>
      <c r="D193" s="2"/>
      <c r="K193" s="70"/>
      <c r="N193" s="6"/>
    </row>
    <row r="194" spans="1:17" x14ac:dyDescent="0.35">
      <c r="K194" s="70"/>
    </row>
    <row r="195" spans="1:17" ht="18.5" x14ac:dyDescent="0.35">
      <c r="A195" s="314" t="s">
        <v>235</v>
      </c>
      <c r="B195" s="314"/>
      <c r="C195" s="314"/>
      <c r="J195">
        <v>1</v>
      </c>
      <c r="K195" t="s">
        <v>48</v>
      </c>
      <c r="M195">
        <v>2022</v>
      </c>
      <c r="P195" t="s">
        <v>50</v>
      </c>
      <c r="Q195">
        <v>3</v>
      </c>
    </row>
    <row r="196" spans="1:17" x14ac:dyDescent="0.35">
      <c r="A196">
        <v>1</v>
      </c>
      <c r="B196">
        <f>C196</f>
        <v>143</v>
      </c>
      <c r="C196">
        <v>143</v>
      </c>
      <c r="J196">
        <v>2</v>
      </c>
      <c r="K196" t="s">
        <v>51</v>
      </c>
      <c r="M196">
        <v>2023</v>
      </c>
      <c r="P196" t="s">
        <v>52</v>
      </c>
      <c r="Q196">
        <v>6</v>
      </c>
    </row>
    <row r="197" spans="1:17" x14ac:dyDescent="0.35">
      <c r="A197">
        <v>2</v>
      </c>
      <c r="B197">
        <f>B196+C197</f>
        <v>286</v>
      </c>
      <c r="C197">
        <v>143</v>
      </c>
      <c r="J197">
        <v>3</v>
      </c>
      <c r="K197" t="s">
        <v>50</v>
      </c>
      <c r="M197">
        <v>2024</v>
      </c>
      <c r="P197" t="s">
        <v>53</v>
      </c>
      <c r="Q197">
        <v>7</v>
      </c>
    </row>
    <row r="198" spans="1:17" ht="18" customHeight="1" x14ac:dyDescent="0.35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54</v>
      </c>
      <c r="M198">
        <v>2025</v>
      </c>
      <c r="P198" t="s">
        <v>54</v>
      </c>
      <c r="Q198">
        <v>4</v>
      </c>
    </row>
    <row r="199" spans="1:17" ht="14.5" customHeight="1" x14ac:dyDescent="0.35">
      <c r="A199">
        <v>4</v>
      </c>
      <c r="B199">
        <f t="shared" si="22"/>
        <v>573</v>
      </c>
      <c r="C199">
        <v>143</v>
      </c>
      <c r="J199">
        <v>5</v>
      </c>
      <c r="K199" t="s">
        <v>55</v>
      </c>
      <c r="M199">
        <v>2026</v>
      </c>
      <c r="P199" t="s">
        <v>55</v>
      </c>
      <c r="Q199">
        <v>5</v>
      </c>
    </row>
    <row r="200" spans="1:17" x14ac:dyDescent="0.35">
      <c r="A200">
        <v>5</v>
      </c>
      <c r="B200">
        <f t="shared" si="22"/>
        <v>716</v>
      </c>
      <c r="C200">
        <v>143</v>
      </c>
      <c r="J200">
        <v>6</v>
      </c>
      <c r="K200" t="s">
        <v>52</v>
      </c>
      <c r="M200">
        <v>2027</v>
      </c>
      <c r="P200" t="s">
        <v>48</v>
      </c>
      <c r="Q200">
        <v>1</v>
      </c>
    </row>
    <row r="201" spans="1:17" x14ac:dyDescent="0.35">
      <c r="A201">
        <v>6</v>
      </c>
      <c r="B201">
        <f t="shared" si="22"/>
        <v>860</v>
      </c>
      <c r="C201">
        <v>144</v>
      </c>
      <c r="J201">
        <v>7</v>
      </c>
      <c r="K201" t="s">
        <v>53</v>
      </c>
      <c r="M201">
        <v>2028</v>
      </c>
      <c r="N201" s="19"/>
      <c r="P201" t="s">
        <v>56</v>
      </c>
      <c r="Q201">
        <v>11</v>
      </c>
    </row>
    <row r="202" spans="1:17" x14ac:dyDescent="0.35">
      <c r="A202">
        <v>7</v>
      </c>
      <c r="B202">
        <f t="shared" si="22"/>
        <v>1003</v>
      </c>
      <c r="C202">
        <v>143</v>
      </c>
      <c r="J202">
        <v>8</v>
      </c>
      <c r="K202" t="s">
        <v>57</v>
      </c>
      <c r="M202">
        <v>2029</v>
      </c>
      <c r="N202" s="19"/>
      <c r="P202" t="s">
        <v>58</v>
      </c>
      <c r="Q202">
        <v>12</v>
      </c>
    </row>
    <row r="203" spans="1:17" x14ac:dyDescent="0.35">
      <c r="A203">
        <v>8</v>
      </c>
      <c r="B203">
        <f t="shared" si="22"/>
        <v>1146</v>
      </c>
      <c r="C203">
        <v>143</v>
      </c>
      <c r="J203">
        <v>9</v>
      </c>
      <c r="K203" t="s">
        <v>59</v>
      </c>
      <c r="N203" s="19"/>
      <c r="P203" t="s">
        <v>60</v>
      </c>
      <c r="Q203">
        <v>10</v>
      </c>
    </row>
    <row r="204" spans="1:17" x14ac:dyDescent="0.35">
      <c r="A204">
        <v>9</v>
      </c>
      <c r="B204">
        <f t="shared" si="22"/>
        <v>1290</v>
      </c>
      <c r="C204">
        <v>144</v>
      </c>
      <c r="J204">
        <v>10</v>
      </c>
      <c r="K204" t="s">
        <v>60</v>
      </c>
      <c r="N204" s="19"/>
      <c r="P204" t="s">
        <v>57</v>
      </c>
      <c r="Q204">
        <v>8</v>
      </c>
    </row>
    <row r="205" spans="1:17" x14ac:dyDescent="0.35">
      <c r="A205">
        <v>10</v>
      </c>
      <c r="B205">
        <f t="shared" si="22"/>
        <v>1433</v>
      </c>
      <c r="C205">
        <v>143</v>
      </c>
      <c r="J205">
        <v>11</v>
      </c>
      <c r="K205" t="s">
        <v>56</v>
      </c>
      <c r="N205" s="19"/>
      <c r="P205" t="s">
        <v>51</v>
      </c>
      <c r="Q205">
        <v>2</v>
      </c>
    </row>
    <row r="206" spans="1:17" ht="15" thickBot="1" x14ac:dyDescent="0.4">
      <c r="A206">
        <v>11</v>
      </c>
      <c r="B206">
        <f t="shared" si="22"/>
        <v>1576</v>
      </c>
      <c r="C206">
        <v>143</v>
      </c>
      <c r="J206">
        <v>12</v>
      </c>
      <c r="K206" t="s">
        <v>58</v>
      </c>
      <c r="P206" t="s">
        <v>59</v>
      </c>
      <c r="Q206">
        <v>9</v>
      </c>
    </row>
    <row r="207" spans="1:17" ht="15" thickBot="1" x14ac:dyDescent="0.4">
      <c r="A207" s="4">
        <v>12</v>
      </c>
      <c r="B207" s="5">
        <f t="shared" si="22"/>
        <v>1720</v>
      </c>
      <c r="C207" s="4">
        <v>144</v>
      </c>
      <c r="D207" s="4"/>
      <c r="E207" s="4" t="s">
        <v>49</v>
      </c>
    </row>
    <row r="208" spans="1:17" x14ac:dyDescent="0.35">
      <c r="A208">
        <v>13</v>
      </c>
      <c r="B208">
        <f t="shared" si="22"/>
        <v>1863</v>
      </c>
      <c r="C208">
        <v>143</v>
      </c>
      <c r="K208" s="40"/>
    </row>
    <row r="209" spans="1:3" x14ac:dyDescent="0.35">
      <c r="A209">
        <v>14</v>
      </c>
      <c r="B209">
        <f t="shared" si="22"/>
        <v>2006</v>
      </c>
      <c r="C209">
        <v>143</v>
      </c>
    </row>
    <row r="210" spans="1:3" x14ac:dyDescent="0.35">
      <c r="A210">
        <v>15</v>
      </c>
      <c r="B210">
        <f t="shared" si="22"/>
        <v>2150</v>
      </c>
      <c r="C210">
        <v>144</v>
      </c>
    </row>
    <row r="211" spans="1:3" x14ac:dyDescent="0.35">
      <c r="A211">
        <v>16</v>
      </c>
      <c r="B211">
        <f t="shared" si="22"/>
        <v>2293</v>
      </c>
      <c r="C211">
        <v>143</v>
      </c>
    </row>
    <row r="212" spans="1:3" x14ac:dyDescent="0.35">
      <c r="A212">
        <v>17</v>
      </c>
      <c r="B212">
        <f t="shared" si="22"/>
        <v>2436</v>
      </c>
      <c r="C212">
        <v>143</v>
      </c>
    </row>
    <row r="213" spans="1:3" x14ac:dyDescent="0.35">
      <c r="A213">
        <v>18</v>
      </c>
      <c r="B213">
        <f t="shared" si="22"/>
        <v>2580</v>
      </c>
      <c r="C213">
        <v>144</v>
      </c>
    </row>
    <row r="214" spans="1:3" x14ac:dyDescent="0.35">
      <c r="A214">
        <v>19</v>
      </c>
      <c r="B214">
        <f t="shared" si="22"/>
        <v>2723</v>
      </c>
      <c r="C214">
        <v>143</v>
      </c>
    </row>
    <row r="215" spans="1:3" x14ac:dyDescent="0.35">
      <c r="A215">
        <v>20</v>
      </c>
      <c r="B215">
        <f t="shared" si="22"/>
        <v>2866</v>
      </c>
      <c r="C215">
        <v>143</v>
      </c>
    </row>
    <row r="216" spans="1:3" x14ac:dyDescent="0.35">
      <c r="A216">
        <v>21</v>
      </c>
      <c r="B216">
        <f t="shared" si="22"/>
        <v>3010</v>
      </c>
      <c r="C216">
        <v>144</v>
      </c>
    </row>
    <row r="217" spans="1:3" x14ac:dyDescent="0.35">
      <c r="A217">
        <v>22</v>
      </c>
      <c r="B217">
        <f t="shared" si="22"/>
        <v>3153</v>
      </c>
      <c r="C217">
        <v>143</v>
      </c>
    </row>
    <row r="218" spans="1:3" x14ac:dyDescent="0.35">
      <c r="A218">
        <v>23</v>
      </c>
      <c r="B218">
        <f t="shared" si="22"/>
        <v>3296</v>
      </c>
      <c r="C218">
        <v>143</v>
      </c>
    </row>
    <row r="219" spans="1:3" x14ac:dyDescent="0.35">
      <c r="A219">
        <v>24</v>
      </c>
      <c r="B219">
        <f t="shared" si="22"/>
        <v>3440</v>
      </c>
      <c r="C219">
        <v>144</v>
      </c>
    </row>
    <row r="220" spans="1:3" x14ac:dyDescent="0.35">
      <c r="A220">
        <v>25</v>
      </c>
      <c r="B220">
        <f t="shared" si="22"/>
        <v>3583</v>
      </c>
      <c r="C220">
        <v>143</v>
      </c>
    </row>
    <row r="221" spans="1:3" x14ac:dyDescent="0.35">
      <c r="A221">
        <v>26</v>
      </c>
      <c r="B221">
        <f t="shared" si="22"/>
        <v>3726</v>
      </c>
      <c r="C221">
        <v>143</v>
      </c>
    </row>
    <row r="222" spans="1:3" x14ac:dyDescent="0.35">
      <c r="A222">
        <v>27</v>
      </c>
      <c r="B222">
        <f t="shared" si="22"/>
        <v>3870</v>
      </c>
      <c r="C222">
        <v>144</v>
      </c>
    </row>
    <row r="223" spans="1:3" x14ac:dyDescent="0.35">
      <c r="A223">
        <v>28</v>
      </c>
      <c r="B223">
        <f t="shared" si="22"/>
        <v>4013</v>
      </c>
      <c r="C223">
        <v>143</v>
      </c>
    </row>
    <row r="224" spans="1:3" x14ac:dyDescent="0.35">
      <c r="A224">
        <v>29</v>
      </c>
      <c r="B224">
        <f t="shared" si="22"/>
        <v>4156</v>
      </c>
      <c r="C224">
        <v>143</v>
      </c>
    </row>
    <row r="225" spans="1:11" x14ac:dyDescent="0.35">
      <c r="A225">
        <v>30</v>
      </c>
      <c r="B225">
        <f t="shared" si="22"/>
        <v>4300</v>
      </c>
      <c r="C225">
        <v>144</v>
      </c>
    </row>
    <row r="226" spans="1:11" x14ac:dyDescent="0.35">
      <c r="A226">
        <v>31</v>
      </c>
      <c r="B226">
        <f t="shared" si="22"/>
        <v>4443</v>
      </c>
      <c r="C226">
        <v>143</v>
      </c>
      <c r="K226" s="40"/>
    </row>
    <row r="227" spans="1:11" x14ac:dyDescent="0.35">
      <c r="A227">
        <v>32</v>
      </c>
      <c r="B227">
        <f t="shared" si="22"/>
        <v>4586</v>
      </c>
      <c r="C227">
        <v>143</v>
      </c>
    </row>
    <row r="228" spans="1:11" x14ac:dyDescent="0.35">
      <c r="A228">
        <v>33</v>
      </c>
      <c r="B228">
        <f t="shared" si="22"/>
        <v>4730</v>
      </c>
      <c r="C228">
        <v>144</v>
      </c>
    </row>
    <row r="229" spans="1:11" x14ac:dyDescent="0.35">
      <c r="A229">
        <v>34</v>
      </c>
      <c r="B229">
        <f t="shared" si="22"/>
        <v>4873</v>
      </c>
      <c r="C229">
        <v>143</v>
      </c>
    </row>
    <row r="230" spans="1:11" x14ac:dyDescent="0.35">
      <c r="A230">
        <v>35</v>
      </c>
      <c r="B230">
        <f t="shared" si="22"/>
        <v>5016</v>
      </c>
      <c r="C230">
        <v>143</v>
      </c>
    </row>
    <row r="231" spans="1:11" x14ac:dyDescent="0.35">
      <c r="A231">
        <v>36</v>
      </c>
      <c r="B231">
        <f t="shared" si="22"/>
        <v>5160</v>
      </c>
      <c r="C231">
        <v>144</v>
      </c>
    </row>
    <row r="232" spans="1:11" x14ac:dyDescent="0.35">
      <c r="A232">
        <v>37</v>
      </c>
      <c r="B232">
        <f t="shared" si="22"/>
        <v>5303</v>
      </c>
      <c r="C232">
        <v>143</v>
      </c>
    </row>
    <row r="233" spans="1:11" x14ac:dyDescent="0.35">
      <c r="A233">
        <v>38</v>
      </c>
      <c r="B233">
        <f t="shared" si="22"/>
        <v>5446</v>
      </c>
      <c r="C233">
        <v>143</v>
      </c>
    </row>
    <row r="234" spans="1:11" x14ac:dyDescent="0.35">
      <c r="A234">
        <v>39</v>
      </c>
      <c r="B234">
        <f t="shared" si="22"/>
        <v>5590</v>
      </c>
      <c r="C234">
        <v>144</v>
      </c>
    </row>
    <row r="235" spans="1:11" x14ac:dyDescent="0.35">
      <c r="A235">
        <v>40</v>
      </c>
      <c r="B235">
        <f t="shared" si="22"/>
        <v>5733</v>
      </c>
      <c r="C235">
        <v>143</v>
      </c>
    </row>
    <row r="236" spans="1:11" x14ac:dyDescent="0.35">
      <c r="A236">
        <v>41</v>
      </c>
      <c r="B236">
        <f t="shared" si="22"/>
        <v>5876</v>
      </c>
      <c r="C236">
        <v>143</v>
      </c>
    </row>
    <row r="237" spans="1:11" x14ac:dyDescent="0.35">
      <c r="A237">
        <v>42</v>
      </c>
      <c r="B237">
        <f t="shared" si="22"/>
        <v>6020</v>
      </c>
      <c r="C237">
        <v>144</v>
      </c>
    </row>
    <row r="238" spans="1:11" x14ac:dyDescent="0.35">
      <c r="A238">
        <v>43</v>
      </c>
      <c r="B238">
        <f t="shared" si="22"/>
        <v>6163</v>
      </c>
      <c r="C238">
        <v>143</v>
      </c>
    </row>
    <row r="239" spans="1:11" x14ac:dyDescent="0.35">
      <c r="A239">
        <v>44</v>
      </c>
      <c r="B239">
        <f t="shared" si="22"/>
        <v>6306</v>
      </c>
      <c r="C239">
        <v>143</v>
      </c>
    </row>
    <row r="240" spans="1:11" x14ac:dyDescent="0.35">
      <c r="A240">
        <v>45</v>
      </c>
      <c r="B240">
        <f t="shared" si="22"/>
        <v>6450</v>
      </c>
      <c r="C240">
        <v>144</v>
      </c>
    </row>
    <row r="241" spans="1:2" x14ac:dyDescent="0.35">
      <c r="A241" s="66"/>
      <c r="B241" s="67"/>
    </row>
    <row r="242" spans="1:2" x14ac:dyDescent="0.35">
      <c r="A242" s="66"/>
      <c r="B242" s="67"/>
    </row>
    <row r="243" spans="1:2" x14ac:dyDescent="0.35">
      <c r="A243" s="66"/>
      <c r="B243" s="67"/>
    </row>
    <row r="244" spans="1:2" x14ac:dyDescent="0.35">
      <c r="A244" s="66"/>
      <c r="B244" s="67"/>
    </row>
    <row r="245" spans="1:2" x14ac:dyDescent="0.35">
      <c r="A245" s="66"/>
      <c r="B245" s="67"/>
    </row>
    <row r="246" spans="1:2" x14ac:dyDescent="0.35">
      <c r="A246" s="66"/>
      <c r="B246" s="67"/>
    </row>
    <row r="247" spans="1:2" x14ac:dyDescent="0.35">
      <c r="A247" s="66"/>
      <c r="B247" s="67"/>
    </row>
    <row r="248" spans="1:2" x14ac:dyDescent="0.35">
      <c r="A248" s="66"/>
      <c r="B248" s="67"/>
    </row>
    <row r="249" spans="1:2" x14ac:dyDescent="0.35">
      <c r="A249" s="66"/>
      <c r="B249" s="67"/>
    </row>
    <row r="250" spans="1:2" x14ac:dyDescent="0.35">
      <c r="A250" s="66"/>
      <c r="B250" s="67"/>
    </row>
    <row r="251" spans="1:2" x14ac:dyDescent="0.35">
      <c r="A251" s="66"/>
      <c r="B251" s="67"/>
    </row>
    <row r="252" spans="1:2" x14ac:dyDescent="0.35">
      <c r="A252" s="66"/>
      <c r="B252" s="67"/>
    </row>
    <row r="253" spans="1:2" x14ac:dyDescent="0.35">
      <c r="A253" s="66"/>
      <c r="B253" s="67"/>
    </row>
    <row r="254" spans="1:2" x14ac:dyDescent="0.35">
      <c r="A254" s="66"/>
      <c r="B254" s="67"/>
    </row>
    <row r="255" spans="1:2" x14ac:dyDescent="0.35">
      <c r="A255" s="66"/>
      <c r="B255" s="67"/>
    </row>
    <row r="256" spans="1:2" x14ac:dyDescent="0.35">
      <c r="A256" s="66"/>
      <c r="B256" s="67"/>
    </row>
    <row r="257" spans="1:2" x14ac:dyDescent="0.35">
      <c r="A257" s="66"/>
      <c r="B257" s="67"/>
    </row>
    <row r="258" spans="1:2" x14ac:dyDescent="0.35">
      <c r="A258" s="66"/>
      <c r="B258" s="67"/>
    </row>
    <row r="259" spans="1:2" x14ac:dyDescent="0.35">
      <c r="A259" s="66"/>
      <c r="B259" s="67"/>
    </row>
    <row r="260" spans="1:2" x14ac:dyDescent="0.35">
      <c r="A260" s="66"/>
      <c r="B260" s="67"/>
    </row>
    <row r="261" spans="1:2" x14ac:dyDescent="0.35">
      <c r="A261" s="66"/>
      <c r="B261" s="67"/>
    </row>
    <row r="262" spans="1:2" x14ac:dyDescent="0.35">
      <c r="A262" s="66"/>
      <c r="B262" s="67"/>
    </row>
    <row r="263" spans="1:2" x14ac:dyDescent="0.35">
      <c r="A263" s="66"/>
      <c r="B263" s="67"/>
    </row>
    <row r="264" spans="1:2" x14ac:dyDescent="0.35">
      <c r="A264" s="66"/>
      <c r="B264" s="67"/>
    </row>
    <row r="265" spans="1:2" x14ac:dyDescent="0.35">
      <c r="A265" s="66"/>
      <c r="B265" s="67"/>
    </row>
    <row r="266" spans="1:2" x14ac:dyDescent="0.35">
      <c r="A266" s="66"/>
      <c r="B266" s="67"/>
    </row>
    <row r="267" spans="1:2" x14ac:dyDescent="0.35">
      <c r="A267" s="66"/>
      <c r="B267" s="67"/>
    </row>
    <row r="268" spans="1:2" x14ac:dyDescent="0.35">
      <c r="A268" s="66"/>
      <c r="B268" s="67"/>
    </row>
    <row r="269" spans="1:2" x14ac:dyDescent="0.35">
      <c r="A269" s="66"/>
      <c r="B269" s="67"/>
    </row>
    <row r="270" spans="1:2" x14ac:dyDescent="0.35">
      <c r="A270" s="66"/>
      <c r="B270" s="67"/>
    </row>
    <row r="271" spans="1:2" x14ac:dyDescent="0.35">
      <c r="A271" s="66"/>
      <c r="B271" s="67"/>
    </row>
    <row r="272" spans="1:2" x14ac:dyDescent="0.35">
      <c r="A272" s="66"/>
      <c r="B272" s="67"/>
    </row>
    <row r="273" spans="1:2" x14ac:dyDescent="0.35">
      <c r="A273" s="66"/>
      <c r="B273" s="67"/>
    </row>
    <row r="274" spans="1:2" x14ac:dyDescent="0.35">
      <c r="A274" s="66"/>
      <c r="B274" s="67"/>
    </row>
    <row r="275" spans="1:2" x14ac:dyDescent="0.35">
      <c r="A275" s="66"/>
      <c r="B275" s="67"/>
    </row>
    <row r="276" spans="1:2" x14ac:dyDescent="0.35">
      <c r="A276" s="66"/>
      <c r="B276" s="67"/>
    </row>
    <row r="277" spans="1:2" x14ac:dyDescent="0.35">
      <c r="A277" s="66"/>
      <c r="B277" s="67"/>
    </row>
    <row r="278" spans="1:2" x14ac:dyDescent="0.35">
      <c r="A278" s="66"/>
      <c r="B278" s="67"/>
    </row>
    <row r="279" spans="1:2" x14ac:dyDescent="0.35">
      <c r="A279" s="66"/>
      <c r="B279" s="67"/>
    </row>
    <row r="280" spans="1:2" x14ac:dyDescent="0.35">
      <c r="A280" s="66"/>
      <c r="B280" s="67"/>
    </row>
    <row r="281" spans="1:2" x14ac:dyDescent="0.35">
      <c r="A281" s="66"/>
      <c r="B281" s="67"/>
    </row>
    <row r="282" spans="1:2" x14ac:dyDescent="0.35">
      <c r="A282" s="66"/>
      <c r="B282" s="67"/>
    </row>
    <row r="283" spans="1:2" x14ac:dyDescent="0.35">
      <c r="A283" s="66"/>
    </row>
    <row r="284" spans="1:2" x14ac:dyDescent="0.35">
      <c r="A284" s="66"/>
      <c r="B284" s="67"/>
    </row>
    <row r="285" spans="1:2" x14ac:dyDescent="0.35">
      <c r="A285" s="66"/>
      <c r="B285" s="67"/>
    </row>
    <row r="286" spans="1:2" x14ac:dyDescent="0.35">
      <c r="A286" s="66"/>
      <c r="B286" s="67"/>
    </row>
    <row r="287" spans="1:2" x14ac:dyDescent="0.35">
      <c r="A287" s="66"/>
      <c r="B287" s="67"/>
    </row>
    <row r="288" spans="1:2" x14ac:dyDescent="0.35">
      <c r="A288" s="66"/>
      <c r="B288" s="67"/>
    </row>
    <row r="289" spans="1:2" x14ac:dyDescent="0.35">
      <c r="A289" s="66"/>
      <c r="B289" s="67"/>
    </row>
    <row r="290" spans="1:2" x14ac:dyDescent="0.35">
      <c r="A290" s="66"/>
      <c r="B290" s="67"/>
    </row>
    <row r="291" spans="1:2" x14ac:dyDescent="0.35">
      <c r="A291" s="66"/>
      <c r="B291" s="67"/>
    </row>
    <row r="292" spans="1:2" x14ac:dyDescent="0.35">
      <c r="A292" s="66"/>
      <c r="B292" s="67"/>
    </row>
    <row r="293" spans="1:2" x14ac:dyDescent="0.35">
      <c r="A293" s="66"/>
      <c r="B293" s="67"/>
    </row>
    <row r="294" spans="1:2" x14ac:dyDescent="0.35">
      <c r="A294" s="66"/>
      <c r="B294" s="67"/>
    </row>
    <row r="295" spans="1:2" x14ac:dyDescent="0.35">
      <c r="A295" s="66"/>
      <c r="B295" s="67"/>
    </row>
    <row r="296" spans="1:2" x14ac:dyDescent="0.35">
      <c r="A296" s="66"/>
      <c r="B296" s="67"/>
    </row>
    <row r="297" spans="1:2" x14ac:dyDescent="0.35">
      <c r="A297" s="66"/>
      <c r="B297" s="67"/>
    </row>
    <row r="298" spans="1:2" x14ac:dyDescent="0.35">
      <c r="A298" s="66"/>
      <c r="B298" s="67"/>
    </row>
    <row r="299" spans="1:2" x14ac:dyDescent="0.35">
      <c r="A299" s="66"/>
      <c r="B299" s="67"/>
    </row>
    <row r="300" spans="1:2" x14ac:dyDescent="0.35">
      <c r="A300" s="66"/>
      <c r="B300" s="67"/>
    </row>
    <row r="301" spans="1:2" x14ac:dyDescent="0.35">
      <c r="A301" s="66"/>
      <c r="B301" s="67"/>
    </row>
    <row r="302" spans="1:2" x14ac:dyDescent="0.35">
      <c r="A302" s="66"/>
      <c r="B302" s="67"/>
    </row>
    <row r="303" spans="1:2" x14ac:dyDescent="0.35">
      <c r="A303" s="66"/>
      <c r="B303" s="67"/>
    </row>
    <row r="304" spans="1:2" x14ac:dyDescent="0.35">
      <c r="A304" s="66"/>
      <c r="B304" s="67"/>
    </row>
    <row r="305" spans="1:2" x14ac:dyDescent="0.35">
      <c r="A305" s="66"/>
      <c r="B305" s="67"/>
    </row>
    <row r="306" spans="1:2" x14ac:dyDescent="0.35">
      <c r="A306" s="66"/>
      <c r="B306" s="67"/>
    </row>
    <row r="307" spans="1:2" x14ac:dyDescent="0.35">
      <c r="A307" s="66"/>
      <c r="B307" s="67"/>
    </row>
    <row r="308" spans="1:2" x14ac:dyDescent="0.35">
      <c r="A308" s="66"/>
      <c r="B308" s="67"/>
    </row>
    <row r="309" spans="1:2" x14ac:dyDescent="0.35">
      <c r="A309" s="66"/>
      <c r="B309" s="67"/>
    </row>
    <row r="310" spans="1:2" x14ac:dyDescent="0.35">
      <c r="A310" s="66"/>
      <c r="B310" s="67"/>
    </row>
    <row r="311" spans="1:2" x14ac:dyDescent="0.35">
      <c r="A311" s="66"/>
      <c r="B311" s="67"/>
    </row>
    <row r="312" spans="1:2" x14ac:dyDescent="0.35">
      <c r="A312" s="66"/>
      <c r="B312" s="67"/>
    </row>
    <row r="313" spans="1:2" x14ac:dyDescent="0.35">
      <c r="A313" s="66"/>
      <c r="B313" s="67"/>
    </row>
    <row r="314" spans="1:2" x14ac:dyDescent="0.35">
      <c r="A314" s="66"/>
      <c r="B314" s="67"/>
    </row>
    <row r="315" spans="1:2" x14ac:dyDescent="0.35">
      <c r="A315" s="66"/>
      <c r="B315" s="67"/>
    </row>
    <row r="316" spans="1:2" x14ac:dyDescent="0.35">
      <c r="A316" s="66"/>
      <c r="B316" s="67"/>
    </row>
    <row r="317" spans="1:2" x14ac:dyDescent="0.35">
      <c r="A317" s="66"/>
      <c r="B317" s="67"/>
    </row>
    <row r="318" spans="1:2" x14ac:dyDescent="0.35">
      <c r="A318" s="66"/>
      <c r="B318" s="67"/>
    </row>
    <row r="319" spans="1:2" x14ac:dyDescent="0.35">
      <c r="A319" s="66"/>
      <c r="B319" s="67"/>
    </row>
    <row r="320" spans="1:2" x14ac:dyDescent="0.35">
      <c r="A320" s="66"/>
      <c r="B320" s="67"/>
    </row>
    <row r="321" spans="1:2" x14ac:dyDescent="0.35">
      <c r="A321" s="66"/>
      <c r="B321" s="67"/>
    </row>
    <row r="322" spans="1:2" x14ac:dyDescent="0.35">
      <c r="A322" s="66"/>
      <c r="B322" s="67"/>
    </row>
    <row r="323" spans="1:2" x14ac:dyDescent="0.35">
      <c r="A323" s="66"/>
      <c r="B323" s="67"/>
    </row>
    <row r="324" spans="1:2" x14ac:dyDescent="0.35">
      <c r="A324" s="66"/>
      <c r="B324" s="67"/>
    </row>
    <row r="325" spans="1:2" x14ac:dyDescent="0.35">
      <c r="A325" s="66"/>
      <c r="B325" s="67"/>
    </row>
    <row r="326" spans="1:2" x14ac:dyDescent="0.35">
      <c r="A326" s="66"/>
      <c r="B326" s="67"/>
    </row>
    <row r="327" spans="1:2" x14ac:dyDescent="0.35">
      <c r="A327" s="66"/>
      <c r="B327" s="67"/>
    </row>
    <row r="328" spans="1:2" x14ac:dyDescent="0.35">
      <c r="A328" s="66"/>
      <c r="B328" s="67"/>
    </row>
    <row r="329" spans="1:2" x14ac:dyDescent="0.35">
      <c r="A329" s="66"/>
      <c r="B329" s="67"/>
    </row>
    <row r="330" spans="1:2" x14ac:dyDescent="0.35">
      <c r="A330" s="66"/>
      <c r="B330" s="67"/>
    </row>
    <row r="331" spans="1:2" x14ac:dyDescent="0.35">
      <c r="A331" s="66"/>
      <c r="B331" s="67"/>
    </row>
    <row r="332" spans="1:2" x14ac:dyDescent="0.35">
      <c r="A332" s="66"/>
      <c r="B332" s="67"/>
    </row>
    <row r="333" spans="1:2" x14ac:dyDescent="0.35">
      <c r="A333" s="66"/>
      <c r="B333" s="67"/>
    </row>
    <row r="334" spans="1:2" x14ac:dyDescent="0.35">
      <c r="A334" s="66"/>
      <c r="B334" s="67"/>
    </row>
    <row r="335" spans="1:2" x14ac:dyDescent="0.35">
      <c r="A335" s="66"/>
      <c r="B335" s="67"/>
    </row>
    <row r="336" spans="1:2" x14ac:dyDescent="0.35">
      <c r="A336" s="66"/>
      <c r="B336" s="67"/>
    </row>
    <row r="337" spans="1:2" x14ac:dyDescent="0.35">
      <c r="A337" s="66"/>
      <c r="B337" s="67"/>
    </row>
    <row r="338" spans="1:2" x14ac:dyDescent="0.35">
      <c r="A338" s="66"/>
      <c r="B338" s="67"/>
    </row>
    <row r="339" spans="1:2" x14ac:dyDescent="0.35">
      <c r="A339" s="66"/>
      <c r="B339" s="67"/>
    </row>
    <row r="340" spans="1:2" x14ac:dyDescent="0.35">
      <c r="A340" s="66"/>
      <c r="B340" s="67"/>
    </row>
    <row r="341" spans="1:2" x14ac:dyDescent="0.35">
      <c r="A341" s="66"/>
      <c r="B341" s="67"/>
    </row>
    <row r="342" spans="1:2" x14ac:dyDescent="0.35">
      <c r="A342" s="66"/>
      <c r="B342" s="67"/>
    </row>
    <row r="343" spans="1:2" x14ac:dyDescent="0.35">
      <c r="A343" s="66"/>
    </row>
    <row r="344" spans="1:2" x14ac:dyDescent="0.35">
      <c r="A344" s="66"/>
      <c r="B344" s="67"/>
    </row>
    <row r="345" spans="1:2" x14ac:dyDescent="0.35">
      <c r="A345" s="66"/>
      <c r="B345" s="67"/>
    </row>
    <row r="346" spans="1:2" x14ac:dyDescent="0.35">
      <c r="A346" s="66"/>
      <c r="B346" s="67"/>
    </row>
    <row r="347" spans="1:2" x14ac:dyDescent="0.35">
      <c r="A347" s="66"/>
      <c r="B347" s="67"/>
    </row>
    <row r="348" spans="1:2" x14ac:dyDescent="0.35">
      <c r="A348" s="66"/>
      <c r="B348" s="67"/>
    </row>
    <row r="349" spans="1:2" x14ac:dyDescent="0.35">
      <c r="A349" s="66"/>
      <c r="B349" s="67"/>
    </row>
    <row r="350" spans="1:2" x14ac:dyDescent="0.35">
      <c r="A350" s="66"/>
      <c r="B350" s="67"/>
    </row>
    <row r="351" spans="1:2" x14ac:dyDescent="0.35">
      <c r="A351" s="66"/>
      <c r="B351" s="67"/>
    </row>
    <row r="352" spans="1:2" x14ac:dyDescent="0.35">
      <c r="A352" s="66"/>
      <c r="B352" s="67"/>
    </row>
    <row r="353" spans="1:2" x14ac:dyDescent="0.35">
      <c r="A353" s="66"/>
    </row>
    <row r="354" spans="1:2" x14ac:dyDescent="0.35">
      <c r="A354" s="66"/>
      <c r="B354" s="67"/>
    </row>
    <row r="355" spans="1:2" x14ac:dyDescent="0.35">
      <c r="A355" s="66"/>
      <c r="B355" s="67"/>
    </row>
    <row r="356" spans="1:2" x14ac:dyDescent="0.35">
      <c r="A356" s="66"/>
      <c r="B356" s="67"/>
    </row>
    <row r="357" spans="1:2" x14ac:dyDescent="0.35">
      <c r="A357" s="66"/>
      <c r="B357" s="67"/>
    </row>
    <row r="358" spans="1:2" x14ac:dyDescent="0.35">
      <c r="A358" s="66"/>
      <c r="B358" s="67"/>
    </row>
    <row r="359" spans="1:2" x14ac:dyDescent="0.35">
      <c r="A359" s="66"/>
      <c r="B359" s="67"/>
    </row>
    <row r="360" spans="1:2" x14ac:dyDescent="0.35">
      <c r="A360" s="66"/>
      <c r="B360" s="67"/>
    </row>
    <row r="361" spans="1:2" x14ac:dyDescent="0.35">
      <c r="A361" s="66"/>
      <c r="B361" s="67"/>
    </row>
    <row r="362" spans="1:2" x14ac:dyDescent="0.35">
      <c r="A362" s="66"/>
      <c r="B362" s="67"/>
    </row>
    <row r="363" spans="1:2" x14ac:dyDescent="0.35">
      <c r="A363" s="66"/>
      <c r="B363" s="67"/>
    </row>
    <row r="364" spans="1:2" x14ac:dyDescent="0.35">
      <c r="A364" s="66"/>
      <c r="B364" s="67"/>
    </row>
    <row r="365" spans="1:2" x14ac:dyDescent="0.35">
      <c r="A365" s="66"/>
      <c r="B365" s="67"/>
    </row>
    <row r="366" spans="1:2" x14ac:dyDescent="0.35">
      <c r="A366" s="66"/>
      <c r="B366" s="67"/>
    </row>
    <row r="367" spans="1:2" x14ac:dyDescent="0.35">
      <c r="A367" s="66"/>
      <c r="B367" s="67"/>
    </row>
  </sheetData>
  <sheetProtection algorithmName="SHA-512" hashValue="wA7CkemvCO6jWONBMeJat+9TVDwSwIwDYy9xPy2HQVlndte2MtbabLfBKZid2PCeUIBZGewXzrtuL+gfISOhUw==" saltValue="L62ixP2yJLyevazTeqIlkQ==" spinCount="100000" sheet="1" objects="1" scenarios="1"/>
  <mergeCells count="12">
    <mergeCell ref="I10:I11"/>
    <mergeCell ref="A195:C195"/>
    <mergeCell ref="A2:H2"/>
    <mergeCell ref="A4:A5"/>
    <mergeCell ref="B4:B5"/>
    <mergeCell ref="I4:I9"/>
    <mergeCell ref="G7:G9"/>
    <mergeCell ref="O3:P3"/>
    <mergeCell ref="J4:J9"/>
    <mergeCell ref="A7:A8"/>
    <mergeCell ref="B7:B8"/>
    <mergeCell ref="F7:F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15OPMSMT0001-78-58705</_dlc_DocId>
    <_dlc_DocIdUrl xmlns="0104a4cd-1400-468e-be1b-c7aad71d7d5a">
      <Url>https://op.msmt.cz/_layouts/15/DocIdRedir.aspx?ID=15OPMSMT0001-78-58705</Url>
      <Description>15OPMSMT0001-78-58705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CACC27-E7F4-4465-B74F-5E1A6CD0E61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B47B534-ACC6-4E3C-AB0E-027E89E3A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372AAE-2D9F-417E-B0A3-EF7A50A97DEE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e727d7e0-5f6f-4843-8d26-7fdd0d273a91"/>
    <ds:schemaRef ds:uri="0104a4cd-1400-468e-be1b-c7aad71d7d5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1FB80B6-E172-47FE-841B-18EC4303D4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Instrukce</vt:lpstr>
      <vt:lpstr>Úvod</vt:lpstr>
      <vt:lpstr>Rozpočet návratového grantu</vt:lpstr>
      <vt:lpstr>Podpůrná data</vt:lpstr>
      <vt:lpstr>Úvod!_Hlk98419294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Švaříčková Petra</dc:creator>
  <cp:lastModifiedBy>Haken Jiří</cp:lastModifiedBy>
  <cp:lastPrinted>2023-02-09T14:45:29Z</cp:lastPrinted>
  <dcterms:created xsi:type="dcterms:W3CDTF">2022-07-14T06:39:26Z</dcterms:created>
  <dcterms:modified xsi:type="dcterms:W3CDTF">2026-03-22T16:45:58Z</dcterms:modified>
  <cp:version>2.1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53f28c87-9cc1-4578-82bb-de98b83e7436</vt:lpwstr>
  </property>
</Properties>
</file>