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op.msmt.cz/Odbor 44/OP JAK/17_MS2021+/1_Příručky_a_informace_o_MS21+/2_Příručky_ISKP/IS ESF21+/K připomínkám/"/>
    </mc:Choice>
  </mc:AlternateContent>
  <xr:revisionPtr revIDLastSave="0" documentId="14_{711C0128-4731-470C-825B-8155878E7749}" xr6:coauthVersionLast="47" xr6:coauthVersionMax="47" xr10:uidLastSave="{00000000-0000-0000-0000-000000000000}"/>
  <workbookProtection workbookAlgorithmName="SHA-512" workbookHashValue="UcGyQHe7A/raif5SkarHNAlHr/MPzAMM1/3CA2bNZHz8sEvWnC7n27rF6GwX+hS2JiCyNM07dZZWZxAiCejZcg==" workbookSaltValue="6TuVvBsqTvk9cycktRkvXg==" workbookSpinCount="100000" lockStructure="1"/>
  <bookViews>
    <workbookView xWindow="23880" yWindow="-120" windowWidth="29040" windowHeight="15840" xr2:uid="{4C85953D-5997-43F8-92CD-14D676718288}"/>
  </bookViews>
  <sheets>
    <sheet name="karta" sheetId="1" r:id="rId1"/>
    <sheet name="sada_indi" sheetId="4" r:id="rId2"/>
    <sheet name="data" sheetId="2" state="hidden" r:id="rId3"/>
    <sheet name="dataset" sheetId="3" state="hidden" r:id="rId4"/>
  </sheets>
  <definedNames>
    <definedName name="bookmark7" localSheetId="0">karta!$B$75</definedName>
    <definedName name="bookmark8" localSheetId="0">karta!$B$80</definedName>
    <definedName name="RČ" localSheetId="0">karta!$K$10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8" i="4" l="1"/>
  <c r="B60" i="4"/>
  <c r="D1" i="4"/>
  <c r="C24" i="4" l="1"/>
  <c r="B5" i="4"/>
  <c r="B59" i="4" s="1"/>
  <c r="B4" i="4"/>
  <c r="B51" i="4"/>
  <c r="C16" i="4"/>
  <c r="B7" i="4" l="1"/>
  <c r="B57" i="4"/>
  <c r="B21" i="4"/>
  <c r="B25" i="4"/>
  <c r="B11" i="4"/>
  <c r="B14" i="4"/>
  <c r="B43" i="4"/>
  <c r="B47" i="4"/>
  <c r="B50" i="4"/>
  <c r="B44" i="4"/>
  <c r="B22" i="4"/>
  <c r="B26" i="4"/>
  <c r="B13" i="4"/>
  <c r="B10" i="4"/>
  <c r="B34" i="4"/>
  <c r="B49" i="4"/>
  <c r="B46" i="4"/>
  <c r="B23" i="4"/>
  <c r="B20" i="4"/>
  <c r="B16" i="4"/>
  <c r="B39" i="4"/>
  <c r="B31" i="4"/>
  <c r="B40" i="4"/>
  <c r="B28" i="4"/>
  <c r="B41" i="4"/>
  <c r="B42" i="4"/>
  <c r="B29" i="4"/>
  <c r="B32" i="4"/>
  <c r="B17" i="4"/>
  <c r="B35" i="4"/>
  <c r="B8" i="4"/>
  <c r="B3" i="4"/>
  <c r="C3" i="4" s="1"/>
  <c r="B48" i="4" l="1"/>
  <c r="B37" i="4"/>
  <c r="C37" i="4" s="1"/>
  <c r="B19" i="4"/>
  <c r="B24" i="4"/>
  <c r="B12" i="4"/>
  <c r="C12" i="4" s="1"/>
  <c r="B38" i="4"/>
  <c r="C38" i="4" s="1"/>
  <c r="B45" i="4"/>
  <c r="B36" i="4"/>
  <c r="C36" i="4" s="1"/>
  <c r="B30" i="4"/>
  <c r="B18" i="4"/>
  <c r="B27" i="4"/>
  <c r="C8" i="4"/>
  <c r="B33" i="4"/>
  <c r="C48" i="4"/>
  <c r="B15" i="4"/>
  <c r="C15" i="4" s="1"/>
  <c r="B9" i="4"/>
  <c r="C51" i="4"/>
  <c r="C57" i="4"/>
  <c r="C60" i="4"/>
  <c r="C45" i="4"/>
  <c r="C18" i="4" l="1"/>
  <c r="C27" i="4"/>
  <c r="C4" i="4"/>
  <c r="C7" i="4"/>
  <c r="B6" i="4"/>
  <c r="B18" i="3"/>
  <c r="B19" i="3"/>
  <c r="B17" i="3"/>
  <c r="B25" i="3"/>
  <c r="B24" i="3"/>
  <c r="B23" i="3"/>
  <c r="B22" i="3"/>
  <c r="B21" i="3"/>
  <c r="B20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B1" i="3"/>
  <c r="C9" i="4" l="1"/>
  <c r="C6" i="4"/>
  <c r="C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tc={318D5FBC-59D5-4B93-B058-BFF2D4CF31A0}</author>
  </authors>
  <commentList>
    <comment ref="C3" authorId="0" shapeId="0" xr:uid="{318D5FBC-59D5-4B93-B058-BFF2D4CF31A0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Kontrola na vyplnění pohlaví</t>
      </text>
    </comment>
  </commentList>
</comments>
</file>

<file path=xl/sharedStrings.xml><?xml version="1.0" encoding="utf-8"?>
<sst xmlns="http://schemas.openxmlformats.org/spreadsheetml/2006/main" count="286" uniqueCount="254">
  <si>
    <t>Verze formuláře</t>
  </si>
  <si>
    <t>ESF-OP JAK 2022.01</t>
  </si>
  <si>
    <t>KARTA ÚČASTNÍKA OP JAK</t>
  </si>
  <si>
    <t>Operační program Jan Amos Komenský</t>
  </si>
  <si>
    <t xml:space="preserve">Identifikace projektu </t>
  </si>
  <si>
    <t xml:space="preserve">Registrační číslo projektu: </t>
  </si>
  <si>
    <t>Název projektu:</t>
  </si>
  <si>
    <t>Příjemce podpory (název):</t>
  </si>
  <si>
    <t>Základní údaje o podpořené osobě</t>
  </si>
  <si>
    <t xml:space="preserve">Titul před: </t>
  </si>
  <si>
    <t>Titul za:</t>
  </si>
  <si>
    <t xml:space="preserve">Jméno: </t>
  </si>
  <si>
    <t xml:space="preserve">Příjmení: </t>
  </si>
  <si>
    <t>Datum narození:</t>
  </si>
  <si>
    <t xml:space="preserve">Adresa trvalého bydliště </t>
  </si>
  <si>
    <t>Obec:</t>
  </si>
  <si>
    <t>Číslo popisné:</t>
  </si>
  <si>
    <t>Část obce:</t>
  </si>
  <si>
    <t xml:space="preserve">Číslo orientační: </t>
  </si>
  <si>
    <t>Ulice:</t>
  </si>
  <si>
    <t>PSČ:</t>
  </si>
  <si>
    <t>E-mail:</t>
  </si>
  <si>
    <t>Telefon: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</si>
  <si>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1"/>
        <color theme="1"/>
        <rFont val="Trebuchet MS"/>
        <family val="2"/>
        <charset val="238"/>
      </rPr>
      <t>Údaje zaznamenávané nejpozději před ukončením účasti osoby v projektu</t>
    </r>
  </si>
  <si>
    <t xml:space="preserve">Podle pohlaví </t>
  </si>
  <si>
    <t>vyberte z číselníku</t>
  </si>
  <si>
    <t>Podpořená osoba může patřit pouze do jedné z vymezených skupin.</t>
  </si>
  <si>
    <t>Podle postavení na trhu práce</t>
  </si>
  <si>
    <t>Podpořená osoba může patřit pouze do jedné z vymezených skupin. V případě souběhu se uvádí převažující charakteristika.</t>
  </si>
  <si>
    <t>2 - osoby samostatně výdělečně činné (včetně žen na mateřské dovolené, které byly před nástupem této dovolené OSVČ)</t>
  </si>
  <si>
    <t>Podle nejvyššího dosaženého vzdělání</t>
  </si>
  <si>
    <r>
      <t>Podpořená osoba musí</t>
    </r>
    <r>
      <rPr>
        <i/>
        <u/>
        <sz val="7"/>
        <color rgb="FF008080"/>
        <rFont val="Trebuchet MS"/>
        <family val="2"/>
        <charset val="238"/>
      </rPr>
      <t xml:space="preserve"> </t>
    </r>
    <r>
      <rPr>
        <i/>
        <sz val="7"/>
        <color theme="1"/>
        <rFont val="Trebuchet MS"/>
        <family val="2"/>
        <charset val="238"/>
      </rPr>
      <t>patřit do jedné z vymezených skupin.</t>
    </r>
  </si>
  <si>
    <t>Podle typu znevýhodnění**</t>
  </si>
  <si>
    <t>** Citlivé údaje – účastník může odmítnout je poskytnout</t>
  </si>
  <si>
    <t>Podpořená osoba může patřit do více vymezených skupin (případně do žádné).</t>
  </si>
  <si>
    <r>
      <t xml:space="preserve">účastníci se zdravotním postižením </t>
    </r>
    <r>
      <rPr>
        <vertAlign val="superscript"/>
        <sz val="10"/>
        <color theme="1"/>
        <rFont val="Trebuchet MS"/>
        <family val="2"/>
        <charset val="238"/>
      </rPr>
      <t>6</t>
    </r>
  </si>
  <si>
    <r>
      <t>státní příslušníci třetích zemí</t>
    </r>
    <r>
      <rPr>
        <vertAlign val="superscript"/>
        <sz val="10"/>
        <color theme="1"/>
        <rFont val="Trebuchet MS"/>
        <family val="2"/>
        <charset val="238"/>
      </rPr>
      <t xml:space="preserve"> 7</t>
    </r>
  </si>
  <si>
    <r>
      <t xml:space="preserve">účastníci zahraničního původu </t>
    </r>
    <r>
      <rPr>
        <vertAlign val="superscript"/>
        <sz val="10"/>
        <color theme="1"/>
        <rFont val="Trebuchet MS"/>
        <family val="2"/>
        <charset val="238"/>
      </rPr>
      <t>8</t>
    </r>
  </si>
  <si>
    <r>
      <t>příslušníci menšin (včetně marginalizovaných komunit, jako jsou Romové)</t>
    </r>
    <r>
      <rPr>
        <vertAlign val="superscript"/>
        <sz val="10"/>
        <color theme="1"/>
        <rFont val="Trebuchet MS"/>
        <family val="2"/>
        <charset val="238"/>
      </rPr>
      <t xml:space="preserve"> 9</t>
    </r>
  </si>
  <si>
    <r>
      <t xml:space="preserve">osoby bez přístřeší nebo osoby vyloučené z přístupu k bydlení </t>
    </r>
    <r>
      <rPr>
        <vertAlign val="superscript"/>
        <sz val="10"/>
        <color theme="1"/>
        <rFont val="Trebuchet MS"/>
        <family val="2"/>
        <charset val="238"/>
      </rPr>
      <t>10</t>
    </r>
  </si>
  <si>
    <t>V</t>
  </si>
  <si>
    <t>Podpis</t>
  </si>
  <si>
    <t>Dne</t>
  </si>
  <si>
    <t>Osoby jsou dlouhodobě nezaměstnané, pokud jejich nezaměstnanost trvá nepřetržitě déle než 12 měsíců.</t>
  </si>
  <si>
    <t>Osoba je považovaná za neaktivní, když není zaměstnaná (včetně OSVČ), ani registrovaná na Úřadu práce ČR (jako uchazeč o zaměstnání). Patří sem i matky na mateřské dovolené a osoby na rodičovské dovolené, které nebyly před nástupem této dovolené ani zaměstnány, ani nepatřily mezi OSVČ a osoby pobírajících invalidní důchod a osoby pobírajících starobní důchod, které nepatří ani do kategorie zaměstnanci, ani do kategorie OSVČ a nejsou registrované na Úřadu práce ČR.</t>
  </si>
  <si>
    <t>„ISCED 0 – 2“ pokrývá nedokončené základní vzdělání až střední vzdělání bez maturity i výučního listu praktické jednoleté.</t>
  </si>
  <si>
    <t>„ISCED 3 – 4“ pokrývá střední vzdělání bez maturity i výučního listu praktické dvouleté až pomaturitní a nástavbové studium.</t>
  </si>
  <si>
    <t>„ISCED 5 – 8“ pokrývá vyšší odborné vzdělání až vysokoškolské doktorské vzdělání (včetně vzdělání uvedeným stupňům odpovídajícího).</t>
  </si>
  <si>
    <t>Do kategorie osob se zdravotním postižením patří v souladu s § 67 zákona č. 435/2004 Sb. fyzické osoby, které jsou orgánem sociálního zabezpečení uznány a) invalidními ve třetím stupni, b) invalidními v prvním nebo druhém stupni, c) zdravotně znevýhodněnými. Do této kategorie patří také fyzické osoby, které byly uznány Úřadem práce ČR zdravotně znevýhodněnými, a rozhodnutí nepozbylo platnosti. V případě projektů týkajících se škol a školských zařízení se nad rámec výše uvedeného zdravotně postiženými účastníky rozumí také děti, žáci a studenti se zdravotním postižením dle § 16 zákona č. 561/2004 Sb., a vyhlášky č. 73/2005 Sb., kteří potřebují speciální pomoc při vzdělávání kvůli svému znevýhodnění.</t>
  </si>
  <si>
    <t>Státním příslušníkem třetí země se rozumí jakákoli osoba, která není občanem Unie ve smyslu čl. 20 odst. 1 SFEU, s výjimkou osob s vícenásobným občanstvím, kde alespoň jedno občanství je z členského státu EU. Státní příslušníci třetích zemí zahrnují osoby bez státní příslušnosti a osoby s neurčenou národností.</t>
  </si>
  <si>
    <t>Účastníci, jejichž oba rodiče se narodili mimo ČR nebo účastníci, kteří mají české občanství, nicméně původem jsou cizinci. Patří sem i osoby, jejichž rodiče se narodili v ČR a poté emigrovali.</t>
  </si>
  <si>
    <t>Účastníci, kteří žijí na území ČR, avšak pocházejí z území mimo ČR, náleží do některé z národnostních menšin či potřebují speciální pomoc na trhu práce kvůli jazyku či jinému kulturnímu znevýhodnění/ problémům. V ČR jsou národnostní menšiny uvedeny výčtem v článku 3 statutu Rady vlády pro národnostní menšiny. (Jedná se o celkem 14 menšin: běloruskou, bulharskou, chorvatskou, maďarskou, německou, polskou, romskou, rusínskou, ruskou, řeckou, slovenskou, srbskou, ukrajinskou, vietnamskou).</t>
  </si>
  <si>
    <t>Jedná se o osoby, jejichž bydlení je nejisté nebo neodpovídá standardům bydlení v daném prostředí (z důvodu chudoby, zadlužení, provizorního charakteru ubytování, blížícího se propuštění z instituce, pobytu bez právního nároku apod.), osoby v ubytovacím zařízení pro bezdomovce, osoby spící venku (bez střechy) – „na ulici“ / bez přístřeší, a tudíž potřebují speciální pomoc v procesu začlenění se na trhu práce.</t>
  </si>
  <si>
    <r>
      <t>2. Údaje zaznamenávané po ukončení účasti osoby v projektu</t>
    </r>
    <r>
      <rPr>
        <sz val="4.5"/>
        <color theme="1"/>
        <rFont val="Trebuchet MS"/>
        <family val="2"/>
        <charset val="238"/>
      </rPr>
      <t>11</t>
    </r>
  </si>
  <si>
    <t>Stav je zjišťován nejpozději do 4 týdnů od ukončení účasti osoby v projektu. Postihuje změnu v době od zahájení účasti osoby na projektu až do okamžiku zjišťování.</t>
  </si>
  <si>
    <t>Účastník se nově zapojil do procesu vzdělávání/odborné přípravy</t>
  </si>
  <si>
    <t>ANO</t>
  </si>
  <si>
    <t>NE</t>
  </si>
  <si>
    <t>Datum</t>
  </si>
  <si>
    <t>Pokud bude účastník po ukončení své účasti v projektu (a vyplnění sekce 2 dotazníku) znovu zapojen do téhož projektu, musí po opětovném ukončení své účasti sekci 2 aktualizovat.</t>
  </si>
  <si>
    <t>Totožnost a kontaktní údaje správce osobních údajů</t>
  </si>
  <si>
    <t>Ministerstvo školství, mládeže a tělovýchovy</t>
  </si>
  <si>
    <t>Karmelitská 529/5</t>
  </si>
  <si>
    <t>118 12 Praha 1</t>
  </si>
  <si>
    <t>Datová schránka: vidaawt</t>
  </si>
  <si>
    <t>Kontaktní údaje pověřence pro ochranu osobních údajů</t>
  </si>
  <si>
    <t>Kontaktní údaje pověřence jsou uveřejněny na webových stránkách:</t>
  </si>
  <si>
    <t>http://www.msmt.cz/ministerstvo/lubos-sychra</t>
  </si>
  <si>
    <t>Účel zpracování osobních údajů</t>
  </si>
  <si>
    <t>V souladu s čl. 6 nařízení Evropského parlamentu a Rady (EU) 2016/679 ze dne 27. dubna 2016, o ochraně fyzických osob v souvislosti se zpracováním osobních údajů a o volném pohybu těchto údajů a o zrušení směrnice 95/46/ES (dále jen „Obecné nařízení o ochraně osobních údajů“), jsou údaje uvedené v této Kartě účastníka shromažďovány a zpracovávány výhradně za účelem prokázání řádného a efektivního nakládání s prostředky Evropského sociálního fondu plus, které byly na realizaci projektu poskytnuty z Operačního programu Jan Amos Komenský. Údaje z tohoto formuláře budou použity pro přípravu zpráv o realizaci projektu. Tento formulář může být kontrolován pracovníky implementační struktury uvedeného operačního programu nebo osobami pověřenými k provedení kontroly při zachování mlčenlivosti o všech kontrolovaných údajích.</t>
  </si>
  <si>
    <t>Právní základ pro zpracování osobních údajů</t>
  </si>
  <si>
    <r>
      <t>Ministerstvo školství, mládeže a tělovýchovy je jakožto správce osobních údajů zpracovávaných v souvislosti s realizací projektů podpořených z Operačního programu Jan Amos Komenský oprávněno zpracovávat v tomto formuláři uvedené osobní údaje podpořené osoby na základě nařízení Evropského parlamentu a Rady (EU) č. 2021/1057 ze dne 24. června 2021, kterým se zřizuje Evropský sociální fond plus (ESF+) a zrušuje nařízení (EU) č. 1296/2013 (zejména jeho přílohy I).
Realizátor projektu podpořeného z Operačního programu Jan Amos Komenský je oprávněn zpracovávat v tomto formuláři uvedené osobní údaje podpořené osoby na základě pověření vydaného správcem (tj. Ministerstvem školství, mládeže a tělovýchovy) v souladu s čl. 28 Obecného nařízení o ochraně osobních údajů.</t>
    </r>
    <r>
      <rPr>
        <vertAlign val="superscript"/>
        <sz val="10"/>
        <color rgb="FF000000"/>
        <rFont val="Trebuchet MS"/>
        <family val="2"/>
        <charset val="238"/>
      </rPr>
      <t>12</t>
    </r>
  </si>
  <si>
    <r>
      <t>Poučení o právech podle čl. 13 a 14 Obecného nařízení o ochraně osobních</t>
    </r>
    <r>
      <rPr>
        <sz val="12"/>
        <color theme="1"/>
        <rFont val="Trebuchet MS"/>
        <family val="2"/>
        <charset val="238"/>
      </rPr>
      <t xml:space="preserve"> </t>
    </r>
    <r>
      <rPr>
        <b/>
        <sz val="11"/>
        <color theme="1"/>
        <rFont val="Trebuchet MS"/>
        <family val="2"/>
        <charset val="238"/>
      </rPr>
      <t>údajů</t>
    </r>
  </si>
  <si>
    <t xml:space="preserve">Podpořená osoba má právo požadovat přístup ke svým osobním údajům (tedy informaci, jaké osobní údaje jsou zpracovávány) a vydání kopie zpracovávaných osobních údajů. 
Podpořená osoba má právo na to, aby správce bez zbytečného odkladu opravil nepřesné osobní údaje, které se ho týkají, nebo doplnil neúplné osobní údaje.
V případě, že se podpořená osoba domnívá, že jsou její osobní údaje zpracovávané realizátorem projektu a/nebo správcem nepřesné, má právo na omezení zpracování do doby ověření přesnosti osobních údajů. Žádost o přístup ke svým osobním údajům a žádost o opravu zpracovávaných osobních údajů lze podat v elektronické formě a zaslat na adresu: opjak@msmt.cz
Pokud se podpořená osoba domnívá, že zpracováním jejích osobních údajů bylo porušeno Obecné nařízení o ochraně osobních údajů, má právo podat stížnost u Úřadu pro ochranu osobních údajů. Neposkytnutí osobních údajů může mít za následek odepření podpory či služby financované z projektu.
</t>
  </si>
  <si>
    <t>Doba uchovávání osobních údajů</t>
  </si>
  <si>
    <r>
      <t xml:space="preserve">V tomto formuláři uvedené osobní údaje jsou/budou uchovávány pro účely jejich zpracování v souladu s čl. 6 Obecného nařízení o ochraně osobních údajů, po dobu deseti let od 1. 1. roku následujícího po roce, ve kterém uplyne lhůta pro splnění poslední podmínky pro realizaci projektu či jeho </t>
    </r>
    <r>
      <rPr>
        <sz val="10"/>
        <color rgb="FF000000"/>
        <rFont val="Trebuchet MS"/>
        <family val="2"/>
        <charset val="238"/>
      </rPr>
      <t>udržitelnost,</t>
    </r>
    <r>
      <rPr>
        <sz val="10"/>
        <color theme="1"/>
        <rFont val="Trebuchet MS"/>
        <family val="2"/>
        <charset val="238"/>
      </rPr>
      <t xml:space="preserve"> tedy po dobu, po kterou je Evropská komise oprávněna provádět kontrolu Operačního programu Jan Amos Komenský.</t>
    </r>
  </si>
  <si>
    <t>Využití informačních systémů MPSV a ČSSZ</t>
  </si>
  <si>
    <t>Kromě v tomto formuláři uvedených osobních údajů mohou být v souvislosti s realizací projektu podpořeného z Operačního programu Jan Amos Komenský Ministerstvem školství, mládeže a tělovýchovy nebo osobami oprávněnými k provedení kontroly zpracovávány i další osobní údaje týkající se podpořené osoby, které jsou obsaženy v systémech Ministerstva práce a sociálních věcí a České správy sociálního zabezpečení, pokud se jedná o údaje nezbytné pro zajištění výše uvedeného účelu. Těmito osobními údaji jsou např. údaje o tom, zda je podpořená osoba uchazečem o zaměstnání vedeným v evidenci Úřadu práce České republiky, zda je podpořená osoba zaměstnána a po jakou dobu, zda je podpořená osoba osobou samostatně výdělečně činnou.</t>
  </si>
  <si>
    <t>Nařízení Evropského parlamentu a Rady (EU) 2016/679 ze dne 27. dubna 2016 o ochraně fyzických osob v souvislosti se zpracováním osobních údajů a o volném pohybu těchto údajů a o zrušení směrnice 95/46/ES (obecné nařízení o ochraně údajů)</t>
  </si>
  <si>
    <t>Vyber výzvu</t>
  </si>
  <si>
    <t>Kód NČI indikátoru</t>
  </si>
  <si>
    <t>Dosažená hodnota</t>
  </si>
  <si>
    <t>600000</t>
  </si>
  <si>
    <t>600010</t>
  </si>
  <si>
    <t>600020</t>
  </si>
  <si>
    <t>601000</t>
  </si>
  <si>
    <t>601010</t>
  </si>
  <si>
    <t>601020</t>
  </si>
  <si>
    <t>602000</t>
  </si>
  <si>
    <t>602010</t>
  </si>
  <si>
    <t>602020</t>
  </si>
  <si>
    <t>603000</t>
  </si>
  <si>
    <t>603010</t>
  </si>
  <si>
    <t>603020</t>
  </si>
  <si>
    <t>605000</t>
  </si>
  <si>
    <t>605010</t>
  </si>
  <si>
    <t>605020</t>
  </si>
  <si>
    <t>606001</t>
  </si>
  <si>
    <t>606002</t>
  </si>
  <si>
    <t>606011</t>
  </si>
  <si>
    <t>606012</t>
  </si>
  <si>
    <t>606021</t>
  </si>
  <si>
    <t>606022</t>
  </si>
  <si>
    <t>607002</t>
  </si>
  <si>
    <t>607012</t>
  </si>
  <si>
    <t>607022</t>
  </si>
  <si>
    <t>609000</t>
  </si>
  <si>
    <t>609010</t>
  </si>
  <si>
    <t>609020</t>
  </si>
  <si>
    <t>610000</t>
  </si>
  <si>
    <t>610010</t>
  </si>
  <si>
    <t>610020</t>
  </si>
  <si>
    <t>611000</t>
  </si>
  <si>
    <t>611010</t>
  </si>
  <si>
    <t>611020</t>
  </si>
  <si>
    <t>615001</t>
  </si>
  <si>
    <t>615002</t>
  </si>
  <si>
    <t>615003</t>
  </si>
  <si>
    <t>615011</t>
  </si>
  <si>
    <t>615012</t>
  </si>
  <si>
    <t>615013</t>
  </si>
  <si>
    <t>615021</t>
  </si>
  <si>
    <t>615022</t>
  </si>
  <si>
    <t>615023</t>
  </si>
  <si>
    <t>616000</t>
  </si>
  <si>
    <t>616010</t>
  </si>
  <si>
    <t>616020</t>
  </si>
  <si>
    <t>618000</t>
  </si>
  <si>
    <t>618010</t>
  </si>
  <si>
    <t>618020</t>
  </si>
  <si>
    <t>619000</t>
  </si>
  <si>
    <t>619010</t>
  </si>
  <si>
    <t>619020</t>
  </si>
  <si>
    <t>624000</t>
  </si>
  <si>
    <t>624010</t>
  </si>
  <si>
    <t>624020</t>
  </si>
  <si>
    <t>625000</t>
  </si>
  <si>
    <t>625010</t>
  </si>
  <si>
    <t>625020</t>
  </si>
  <si>
    <t>626000</t>
  </si>
  <si>
    <t>626010</t>
  </si>
  <si>
    <t>626020</t>
  </si>
  <si>
    <t>627000</t>
  </si>
  <si>
    <t>627010</t>
  </si>
  <si>
    <t>627020</t>
  </si>
  <si>
    <t>629000</t>
  </si>
  <si>
    <t>629010</t>
  </si>
  <si>
    <t>629020</t>
  </si>
  <si>
    <t>630000</t>
  </si>
  <si>
    <t>630010</t>
  </si>
  <si>
    <t>630020</t>
  </si>
  <si>
    <t>1 - zaměstnanci (včetně žen na mateřské dovolené, které byly před nástupem této dovolené zaměstnány)</t>
  </si>
  <si>
    <t>zaměstananí</t>
  </si>
  <si>
    <t>OSVČ</t>
  </si>
  <si>
    <t>3 - osoby na rodičovské dovolené (osoby, které byly před nástupem této dovolené zaměstnány nebo samostatně výdělečně činné)</t>
  </si>
  <si>
    <t>rodičovská</t>
  </si>
  <si>
    <t>4 - dlouhodobě nezaměstnaní registrovaní na Úřadu práce ČR (1)</t>
  </si>
  <si>
    <t>dlouhodobě nezaměstnaní</t>
  </si>
  <si>
    <t>5 - nezaměstnaní - ostatní, registrovaní na Úřadu práce ČR</t>
  </si>
  <si>
    <t>nezaměstananí</t>
  </si>
  <si>
    <t>6 - neaktivní osoby (2)</t>
  </si>
  <si>
    <t>neaktivní</t>
  </si>
  <si>
    <t>1. stupeň základní školy nebo 2. stupeň základní školy či 1. - 4. ročník 8letých gymnázií či konzervatoře anebo 1. - 2. ročník 6letých gymnázií, tj. osoby s preprimárním (ISCED 0), primárním (ISCED 1) nebo nižším sekundárním (ISCED 2) vzděláním (3)</t>
  </si>
  <si>
    <t>ISCED 0 - 2</t>
  </si>
  <si>
    <t>středoškolské, maturita či vyučení anebo pomaturitní studium, tj. osoby s vyšším sekundárním (ISCED 3) nebo postsekundárním (ISCED 4) vzděláním (4)</t>
  </si>
  <si>
    <t>ISCED 3 - 4</t>
  </si>
  <si>
    <t>vyšší odborné, bakalářské, magisterské, doktorské studium, tj. osoby s terciárním (ISCED 5 až 8) vzděláním (5)</t>
  </si>
  <si>
    <t>ISCED 5 - 8</t>
  </si>
  <si>
    <t>Pohlaví</t>
  </si>
  <si>
    <t>Postavení na trhu práce</t>
  </si>
  <si>
    <t>Dosažené vzdělání</t>
  </si>
  <si>
    <t>účastníci se zdravotním postižením</t>
  </si>
  <si>
    <t>státní příslušníci třetích zemí</t>
  </si>
  <si>
    <t>účastníci zahraničního původu</t>
  </si>
  <si>
    <t>příslušníci menšin</t>
  </si>
  <si>
    <t>osoby bez přístřeší nebo osoby vyloučené z přístupu k bydlení</t>
  </si>
  <si>
    <t>Datum vyplnění</t>
  </si>
  <si>
    <t>jiné</t>
  </si>
  <si>
    <t>Název indikátoru</t>
  </si>
  <si>
    <t>Celkový počet účastníků</t>
  </si>
  <si>
    <t>Celkový počet účastníků - muži</t>
  </si>
  <si>
    <t>Celkový počet účastníků - ženy</t>
  </si>
  <si>
    <t>Nezaměstnaní, včetně dlouhodobě nezaměstnaných</t>
  </si>
  <si>
    <t>Nezaměstnaní, včetně dlouhodobě nezaměstnaných - muži</t>
  </si>
  <si>
    <t>Nezaměstnaní, včetně dlouhodobě nezaměstnaných - ženy</t>
  </si>
  <si>
    <t>Dlouhodobě nezaměstnaní</t>
  </si>
  <si>
    <t>Dlouhodobě nezaměstnaní - muži</t>
  </si>
  <si>
    <t>Dlouhodobě nezaměstnaní - ženy</t>
  </si>
  <si>
    <t>Neaktivní</t>
  </si>
  <si>
    <t>Neaktivní - muži</t>
  </si>
  <si>
    <t>Neaktivní - ženy</t>
  </si>
  <si>
    <t>Zaměstnaní, včetně osob samostatně výdělečně činných</t>
  </si>
  <si>
    <t>Zaměstnaní, včetně osob samostatně výdělečně činných - muži</t>
  </si>
  <si>
    <t>Zaměstnaní, včetně osob samostatně výdělečně činných - ženy</t>
  </si>
  <si>
    <t>Účastníci mladší 18 let</t>
  </si>
  <si>
    <t>Účastníci ve věku od 18 do 29 let</t>
  </si>
  <si>
    <t>Účastníci mladší 18 let - muži</t>
  </si>
  <si>
    <t>Účastníci ve věku od 18 do 29 let - muži</t>
  </si>
  <si>
    <t>Účastníci mladší 18 let - ženy</t>
  </si>
  <si>
    <t>Účastníci ve věku od 18 do 29 lett - ženy</t>
  </si>
  <si>
    <t>Účastníci ve věku 55 a více let</t>
  </si>
  <si>
    <t>Účastníci ve věku 55 a více let - muži</t>
  </si>
  <si>
    <t>Účastníci ve věku 55 a více let - ženy</t>
  </si>
  <si>
    <t>Účastníci s ukončeným nižším sekundárním vzděláním nebo ještě nižším vzděláním (ISCED 0-2)</t>
  </si>
  <si>
    <t>Účastníci s ukončeným nižším sekundárním vzděláním nebo ještě nižším vzděláním (ISCED 0-2) - muži</t>
  </si>
  <si>
    <t>Účastníci s ukončeným nižším sekundárním vzděláním nebo ještě nižším vzděláním (ISCED 0-2) - ženy</t>
  </si>
  <si>
    <t>Účastníci s ukončeným vyšším sekundárním (ISCED 3) nebo postsekundárním vzděláním (ISCED 4)</t>
  </si>
  <si>
    <t>Účastníci s ukončeným vyšším sekundárním (ISCED 3) nebo postsekundárním vzděláním (ISCED 4) - muži</t>
  </si>
  <si>
    <t>Účastníci s ukončeným vyšším sekundárním (ISCED 3) nebo postsekundárním vzděláním (ISCED 4) - ženy</t>
  </si>
  <si>
    <t>Účastníci s ukončeným terciárním vzděláním (ISCED 5 až 8)</t>
  </si>
  <si>
    <t>Účastníci s ukončeným terciárním vzděláním (ISCED 5 až 8) - muži</t>
  </si>
  <si>
    <t>Účastníci s ukončeným terciárním vzděláním (ISCED 5 až 8) - ženy</t>
  </si>
  <si>
    <t>Státní příslušníci třetích zemí</t>
  </si>
  <si>
    <t>Účastníci zahraničního původu</t>
  </si>
  <si>
    <t>Příslušníci menšin (včetně marginalizovaných komunit, jako jsou Romové)</t>
  </si>
  <si>
    <t>Státní příslušníci třetích zemí - muži</t>
  </si>
  <si>
    <t>Účastníci zahraničního původu - muži</t>
  </si>
  <si>
    <t>Příslušníci menšin (včetně marginalizovaných komunit, jako jsou Romové) - muži</t>
  </si>
  <si>
    <t>Státní příslušníci třetích zemí - ženy</t>
  </si>
  <si>
    <t>Účastníci zahraničního původu - ženy</t>
  </si>
  <si>
    <t>Příslušníci menšin (včetně marginalizovaných komunit, jako jsou Romové) - ženy</t>
  </si>
  <si>
    <t>Účastníci se zdravotním postižením</t>
  </si>
  <si>
    <t>Účastníci se zdravotním postižením - muži</t>
  </si>
  <si>
    <t>Účastníci se zdravotním postižením - ženy</t>
  </si>
  <si>
    <t>Osoby bez domova nebo osoby vyloučené z přístupu k bydlení</t>
  </si>
  <si>
    <t>Osoby bez domova nebo osoby vyloučené z přístupu k bydlení - muži</t>
  </si>
  <si>
    <t>Osoby bez domova nebo osoby vyloučené z přístupu k bydlení - ženy</t>
  </si>
  <si>
    <t>Účastníci z venkovských oblastí</t>
  </si>
  <si>
    <t>Účastníci z venkovských oblastí - muži</t>
  </si>
  <si>
    <t>Účastníci z venkovských oblastí - ženy</t>
  </si>
  <si>
    <t>Účastníci, kteří začali hledat zaměstnání po ukončení své účasti.</t>
  </si>
  <si>
    <t>Účastníci, kteří začali hledat zaměstnání po ukončení své účasti - muži</t>
  </si>
  <si>
    <t>Účastníci, kteří začali hledat zaměstnání po ukončení své účasti - ženy</t>
  </si>
  <si>
    <t>Účastníci v procesu vzdělávání nebo odborné přípravy po ukončení své účasti</t>
  </si>
  <si>
    <t>Účastníci v procesu vzdělávání nebo odborné přípravy po ukončení své účasti - muži</t>
  </si>
  <si>
    <t>Účastníci v procesu vzdělávání nebo odborné přípravy po ukončení své účasti - ženy</t>
  </si>
  <si>
    <t>Účastníci, kteří získali kvalifikaci po ukončení své účasti</t>
  </si>
  <si>
    <t>Účastníci, kteří získali kvalifikaci po ukončení své účasti - muži</t>
  </si>
  <si>
    <t>Účastníci, kteří získali kvalifikaci po ukončení své účasti - ženy</t>
  </si>
  <si>
    <t>Účastníci zaměstnaní po ukončení své účasti, včetně osob samostatně výdělečně činných</t>
  </si>
  <si>
    <t>Účastníci zaměstnaní po ukončení své účasti, včetně osob samostatně výdělečně činných - muži</t>
  </si>
  <si>
    <t>Účastníci zaměstnaní po ukončení své účasti, včetně osob samostatně výdělečně činných - ženy</t>
  </si>
  <si>
    <t>Účastníci zaměstnaní šest měsíců po ukončení své účasti, včetně osob samostatně výdělečně činných</t>
  </si>
  <si>
    <t>Účastníci zaměstnaní šest měsíců po ukončení své účasti, včetně osob samostatně výdělečně činných - muži</t>
  </si>
  <si>
    <t>Účastníci zaměstnaní šest měsíců po ukončení své účasti, včetně osob samostatně výdělečně činných - ženy</t>
  </si>
  <si>
    <t>Účastníci, jejichž situace na trhu práce se šest měsíců po ukončení jejich účasti zlepšila</t>
  </si>
  <si>
    <t>Účastníci, jejichž situace na trhu práce se šest měsíců po ukončení jejich účasti zlepšila - muži</t>
  </si>
  <si>
    <t>Účastníci, jejichž situace na trhu práce se šest měsíců po ukončení jejich účasti zlepšila - ženy</t>
  </si>
  <si>
    <t>na kartě účastníka nejsou data, nevyplňujte v ZoR</t>
  </si>
  <si>
    <t>Věk</t>
  </si>
  <si>
    <t>Nehodící se škrtněte/smažte</t>
  </si>
  <si>
    <t>výzva 02_22_002 nebo 02_22_003  (Šablony I OP JAK)</t>
  </si>
  <si>
    <t>02_23_032</t>
  </si>
  <si>
    <t>V případě vlastnoručně podepisované karty účastníka vymažte vzorec a doplňte hodnotu ručně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</si>
</sst>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 00"/>
    <numFmt numFmtId="165" formatCode="##,###,###,###"/>
  </numFmts>
  <fonts count="26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14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b/>
      <sz val="7"/>
      <color theme="1"/>
      <name val="Times New Roman"/>
      <family val="1"/>
      <charset val="238"/>
    </font>
    <font>
      <i/>
      <sz val="7"/>
      <color theme="1"/>
      <name val="Trebuchet MS"/>
      <family val="2"/>
      <charset val="238"/>
    </font>
    <font>
      <sz val="4.5"/>
      <color theme="1"/>
      <name val="Trebuchet MS"/>
      <family val="2"/>
      <charset val="238"/>
    </font>
    <font>
      <sz val="8"/>
      <color theme="1"/>
      <name val="Trebuchet MS"/>
      <family val="2"/>
      <charset val="238"/>
    </font>
    <font>
      <i/>
      <u/>
      <sz val="7"/>
      <color rgb="FF008080"/>
      <name val="Trebuchet MS"/>
      <family val="2"/>
      <charset val="238"/>
    </font>
    <font>
      <b/>
      <sz val="11"/>
      <color rgb="FF000000"/>
      <name val="Trebuchet MS"/>
      <family val="2"/>
      <charset val="238"/>
    </font>
    <font>
      <sz val="10"/>
      <color rgb="FF000000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vertAlign val="superscript"/>
      <sz val="8"/>
      <color theme="1"/>
      <name val="Trebuchet MS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0"/>
      <color rgb="FF000000"/>
      <name val="Trebuchet MS"/>
      <family val="2"/>
      <charset val="238"/>
    </font>
    <font>
      <vertAlign val="superscript"/>
      <sz val="10"/>
      <color theme="1"/>
      <name val="Trebuchet MS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27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top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0" fillId="0" borderId="11" xfId="0" applyBorder="1" applyAlignment="1">
      <alignment vertical="top"/>
    </xf>
    <xf numFmtId="0" fontId="15" fillId="0" borderId="0" xfId="0" applyFont="1" applyAlignment="1">
      <alignment vertical="top" wrapText="1"/>
    </xf>
    <xf numFmtId="0" fontId="0" fillId="0" borderId="12" xfId="0" applyBorder="1" applyAlignment="1">
      <alignment vertical="top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4" fillId="0" borderId="0" xfId="1" applyBorder="1" applyAlignment="1" applyProtection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20" fillId="3" borderId="0" xfId="0" applyFont="1" applyFill="1"/>
    <xf numFmtId="0" fontId="0" fillId="5" borderId="1" xfId="0" applyFill="1" applyBorder="1"/>
    <xf numFmtId="0" fontId="0" fillId="6" borderId="1" xfId="0" applyFill="1" applyBorder="1"/>
    <xf numFmtId="0" fontId="0" fillId="8" borderId="1" xfId="0" applyFill="1" applyBorder="1"/>
    <xf numFmtId="0" fontId="23" fillId="0" borderId="0" xfId="0" applyFont="1"/>
    <xf numFmtId="0" fontId="21" fillId="7" borderId="3" xfId="0" applyFont="1" applyFill="1" applyBorder="1" applyAlignment="1">
      <alignment horizontal="left" wrapText="1"/>
    </xf>
    <xf numFmtId="0" fontId="0" fillId="5" borderId="1" xfId="0" applyFill="1" applyBorder="1" applyProtection="1">
      <protection locked="0"/>
    </xf>
    <xf numFmtId="0" fontId="0" fillId="7" borderId="1" xfId="0" applyFill="1" applyBorder="1"/>
    <xf numFmtId="0" fontId="0" fillId="0" borderId="1" xfId="0" applyBorder="1" applyProtection="1">
      <protection locked="0"/>
    </xf>
    <xf numFmtId="0" fontId="19" fillId="4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2" fillId="8" borderId="6" xfId="0" applyFont="1" applyFill="1" applyBorder="1" applyAlignment="1">
      <alignment horizontal="left"/>
    </xf>
    <xf numFmtId="4" fontId="25" fillId="0" borderId="0" xfId="0" applyNumberFormat="1" applyFont="1"/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5" xfId="0" applyNumberFormat="1" applyBorder="1" applyAlignment="1" applyProtection="1">
      <alignment horizontal="center" vertical="center"/>
      <protection locked="0"/>
    </xf>
    <xf numFmtId="14" fontId="0" fillId="0" borderId="6" xfId="0" applyNumberFormat="1" applyBorder="1" applyAlignment="1" applyProtection="1">
      <alignment horizontal="center" vertical="center"/>
      <protection locked="0"/>
    </xf>
    <xf numFmtId="14" fontId="0" fillId="0" borderId="7" xfId="0" applyNumberFormat="1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14" fontId="0" fillId="0" borderId="9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14" fontId="0" fillId="0" borderId="2" xfId="0" applyNumberForma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4" fillId="0" borderId="2" xfId="1" applyBorder="1" applyAlignment="1" applyProtection="1">
      <alignment horizontal="left" vertical="center"/>
      <protection locked="0"/>
    </xf>
    <xf numFmtId="164" fontId="0" fillId="0" borderId="2" xfId="0" applyNumberFormat="1" applyBorder="1" applyAlignment="1" applyProtection="1">
      <alignment horizontal="left" vertical="center"/>
      <protection locked="0"/>
    </xf>
    <xf numFmtId="164" fontId="0" fillId="0" borderId="3" xfId="0" applyNumberFormat="1" applyBorder="1" applyAlignment="1" applyProtection="1">
      <alignment horizontal="left" vertical="center"/>
      <protection locked="0"/>
    </xf>
    <xf numFmtId="164" fontId="0" fillId="0" borderId="4" xfId="0" applyNumberForma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65" fontId="0" fillId="0" borderId="2" xfId="0" applyNumberFormat="1" applyBorder="1" applyAlignment="1" applyProtection="1">
      <alignment horizontal="left" vertical="center"/>
      <protection locked="0"/>
    </xf>
    <xf numFmtId="165" fontId="0" fillId="0" borderId="3" xfId="0" applyNumberFormat="1" applyBorder="1" applyAlignment="1" applyProtection="1">
      <alignment horizontal="left" vertical="center"/>
      <protection locked="0"/>
    </xf>
    <xf numFmtId="165" fontId="0" fillId="0" borderId="4" xfId="0" applyNumberForma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7" borderId="1" xfId="0" applyFill="1" applyBorder="1" applyAlignment="1">
      <alignment horizontal="left"/>
    </xf>
    <xf numFmtId="0" fontId="22" fillId="8" borderId="13" xfId="0" applyFont="1" applyFill="1" applyBorder="1" applyAlignment="1">
      <alignment horizontal="left"/>
    </xf>
    <xf numFmtId="0" fontId="22" fillId="8" borderId="14" xfId="0" applyFont="1" applyFill="1" applyBorder="1" applyAlignment="1">
      <alignment horizontal="left"/>
    </xf>
    <xf numFmtId="0" fontId="0" fillId="7" borderId="16" xfId="0" applyFill="1" applyBorder="1"/>
    <xf numFmtId="0" fontId="22" fillId="7" borderId="17" xfId="0" applyFont="1" applyFill="1" applyBorder="1"/>
    <xf numFmtId="0" fontId="0" fillId="0" borderId="16" xfId="0" applyBorder="1"/>
    <xf numFmtId="0" fontId="0" fillId="0" borderId="0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horizontal="left"/>
    </xf>
    <xf numFmtId="0" fontId="0" fillId="7" borderId="17" xfId="0" applyFill="1" applyBorder="1" applyAlignment="1">
      <alignment wrapText="1"/>
    </xf>
    <xf numFmtId="0" fontId="0" fillId="8" borderId="16" xfId="0" applyFill="1" applyBorder="1"/>
    <xf numFmtId="0" fontId="0" fillId="8" borderId="19" xfId="0" applyFill="1" applyBorder="1" applyAlignment="1">
      <alignment wrapText="1"/>
    </xf>
    <xf numFmtId="0" fontId="22" fillId="8" borderId="0" xfId="0" applyFont="1" applyFill="1" applyBorder="1" applyAlignment="1">
      <alignment horizontal="left"/>
    </xf>
    <xf numFmtId="0" fontId="0" fillId="8" borderId="20" xfId="0" applyFill="1" applyBorder="1" applyAlignment="1">
      <alignment wrapText="1"/>
    </xf>
    <xf numFmtId="0" fontId="0" fillId="8" borderId="21" xfId="0" applyFill="1" applyBorder="1" applyAlignment="1">
      <alignment wrapText="1"/>
    </xf>
    <xf numFmtId="0" fontId="0" fillId="4" borderId="16" xfId="0" applyFill="1" applyBorder="1"/>
    <xf numFmtId="0" fontId="19" fillId="0" borderId="0" xfId="0" applyFont="1" applyBorder="1" applyAlignment="1">
      <alignment horizontal="left" vertical="top" wrapText="1"/>
    </xf>
    <xf numFmtId="0" fontId="0" fillId="8" borderId="22" xfId="0" applyFill="1" applyBorder="1"/>
    <xf numFmtId="0" fontId="0" fillId="8" borderId="23" xfId="0" applyFill="1" applyBorder="1"/>
    <xf numFmtId="0" fontId="22" fillId="8" borderId="24" xfId="0" applyFont="1" applyFill="1" applyBorder="1" applyAlignment="1">
      <alignment horizontal="left"/>
    </xf>
    <xf numFmtId="0" fontId="0" fillId="8" borderId="25" xfId="0" applyFill="1" applyBorder="1" applyAlignment="1">
      <alignment wrapText="1"/>
    </xf>
    <xf numFmtId="0" fontId="0" fillId="7" borderId="26" xfId="0" applyFill="1" applyBorder="1"/>
    <xf numFmtId="0" fontId="0" fillId="7" borderId="15" xfId="0" applyFill="1" applyBorder="1"/>
    <xf numFmtId="0" fontId="0" fillId="7" borderId="15" xfId="0" applyFill="1" applyBorder="1" applyAlignment="1">
      <alignment horizontal="left"/>
    </xf>
    <xf numFmtId="0" fontId="22" fillId="7" borderId="21" xfId="0" applyFont="1" applyFill="1" applyBorder="1"/>
    <xf numFmtId="0" fontId="20" fillId="0" borderId="27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8" xfId="0" applyFont="1" applyBorder="1" applyAlignment="1">
      <alignment horizontal="left" vertical="center" wrapText="1"/>
    </xf>
    <xf numFmtId="0" fontId="24" fillId="0" borderId="29" xfId="0" applyFont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979"/>
        </patternFill>
      </fill>
    </dxf>
    <dxf>
      <fill>
        <patternFill>
          <bgColor rgb="FFFF7979"/>
        </patternFill>
      </fill>
    </dxf>
    <dxf>
      <fill>
        <patternFill>
          <bgColor rgb="FFFF797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7979"/>
        </patternFill>
      </fill>
    </dxf>
    <dxf>
      <fill>
        <patternFill>
          <bgColor rgb="FFFF797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7979"/>
      <color rgb="FFFF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0</xdr:rowOff>
    </xdr:from>
    <xdr:to>
      <xdr:col>16</xdr:col>
      <xdr:colOff>219075</xdr:colOff>
      <xdr:row>3</xdr:row>
      <xdr:rowOff>148874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E730DBDD-B008-1CA7-970F-BDE2DD27F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90500"/>
          <a:ext cx="3667125" cy="52987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ospíšilová Kolofíková Kateřina" id="{E00F3166-2E04-4F54-97D4-C6358534488B}" userId="S::kolofikovak@msmt.cz::b59581a9-ed1f-4262-a956-d9adc7023dc4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" dT="2023-11-30T13:59:00.15" personId="{E00F3166-2E04-4F54-97D4-C6358534488B}" id="{318D5FBC-59D5-4B93-B058-BFF2D4CF31A0}">
    <text>Kontrola na vyplnění pohlaví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smt.cz/ministerstvo/lubos-sychra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0AD97-DE4F-451D-BF59-50178A4F5714}">
  <sheetPr codeName="List1"/>
  <dimension ref="A1:AB96"/>
  <sheetViews>
    <sheetView showGridLines="0" tabSelected="1" workbookViewId="0">
      <selection activeCell="C87" sqref="C87:AA87"/>
    </sheetView>
  </sheetViews>
  <sheetFormatPr defaultColWidth="9.140625" defaultRowHeight="15" x14ac:dyDescent="0.25"/>
  <cols>
    <col min="1" max="28" width="3.42578125" style="2" customWidth="1"/>
    <col min="29" max="16384" width="9.140625" style="2"/>
  </cols>
  <sheetData>
    <row r="1" spans="1:28" x14ac:dyDescent="0.2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4"/>
    </row>
    <row r="2" spans="1:28" x14ac:dyDescent="0.25">
      <c r="A2" s="15"/>
      <c r="S2" s="16" t="s">
        <v>0</v>
      </c>
      <c r="W2" s="16" t="s">
        <v>1</v>
      </c>
      <c r="AB2" s="17"/>
    </row>
    <row r="3" spans="1:28" x14ac:dyDescent="0.25">
      <c r="A3" s="15"/>
      <c r="AB3" s="17"/>
    </row>
    <row r="4" spans="1:28" x14ac:dyDescent="0.25">
      <c r="A4" s="15"/>
      <c r="AB4" s="17"/>
    </row>
    <row r="5" spans="1:28" ht="11.25" customHeight="1" x14ac:dyDescent="0.25">
      <c r="A5" s="15"/>
      <c r="AB5" s="17"/>
    </row>
    <row r="6" spans="1:28" ht="18.75" x14ac:dyDescent="0.25">
      <c r="A6" s="15"/>
      <c r="K6" s="18" t="s">
        <v>2</v>
      </c>
      <c r="AB6" s="17"/>
    </row>
    <row r="7" spans="1:28" ht="18" x14ac:dyDescent="0.25">
      <c r="A7" s="15"/>
      <c r="J7" s="19" t="s">
        <v>3</v>
      </c>
      <c r="AB7" s="17"/>
    </row>
    <row r="8" spans="1:28" ht="11.1" customHeight="1" x14ac:dyDescent="0.25">
      <c r="A8" s="15"/>
      <c r="AB8" s="17"/>
    </row>
    <row r="9" spans="1:28" ht="16.5" x14ac:dyDescent="0.25">
      <c r="A9" s="15"/>
      <c r="B9" s="20" t="s">
        <v>4</v>
      </c>
      <c r="AB9" s="17"/>
    </row>
    <row r="10" spans="1:28" x14ac:dyDescent="0.25">
      <c r="A10" s="15"/>
      <c r="C10" s="2" t="s">
        <v>5</v>
      </c>
      <c r="K10" s="69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1"/>
      <c r="AB10" s="17"/>
    </row>
    <row r="11" spans="1:28" x14ac:dyDescent="0.25">
      <c r="A11" s="15"/>
      <c r="C11" s="2" t="s">
        <v>6</v>
      </c>
      <c r="K11" s="69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1"/>
      <c r="AB11" s="17"/>
    </row>
    <row r="12" spans="1:28" x14ac:dyDescent="0.25">
      <c r="A12" s="15"/>
      <c r="C12" s="2" t="s">
        <v>7</v>
      </c>
      <c r="K12" s="69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1"/>
      <c r="AB12" s="17"/>
    </row>
    <row r="13" spans="1:28" ht="11.25" customHeight="1" x14ac:dyDescent="0.25">
      <c r="A13" s="15"/>
      <c r="AB13" s="17"/>
    </row>
    <row r="14" spans="1:28" ht="16.5" x14ac:dyDescent="0.25">
      <c r="A14" s="15"/>
      <c r="B14" s="20" t="s">
        <v>8</v>
      </c>
      <c r="AB14" s="17"/>
    </row>
    <row r="15" spans="1:28" x14ac:dyDescent="0.25">
      <c r="A15" s="15"/>
      <c r="C15" s="2" t="s">
        <v>9</v>
      </c>
      <c r="H15" s="69"/>
      <c r="I15" s="70"/>
      <c r="J15" s="70"/>
      <c r="K15" s="70"/>
      <c r="L15" s="70"/>
      <c r="M15" s="71"/>
      <c r="S15" s="2" t="s">
        <v>10</v>
      </c>
      <c r="V15" s="9"/>
      <c r="W15" s="3"/>
      <c r="X15" s="95"/>
      <c r="Y15" s="96"/>
      <c r="Z15" s="96"/>
      <c r="AA15" s="97"/>
      <c r="AB15" s="17"/>
    </row>
    <row r="16" spans="1:28" x14ac:dyDescent="0.25">
      <c r="A16" s="15"/>
      <c r="C16" s="2" t="s">
        <v>11</v>
      </c>
      <c r="H16" s="86"/>
      <c r="I16" s="87"/>
      <c r="J16" s="87"/>
      <c r="K16" s="87"/>
      <c r="L16" s="87"/>
      <c r="M16" s="87"/>
      <c r="N16" s="70"/>
      <c r="O16" s="70"/>
      <c r="P16" s="70"/>
      <c r="Q16" s="70"/>
      <c r="R16" s="70"/>
      <c r="S16" s="70"/>
      <c r="T16" s="70"/>
      <c r="U16" s="70"/>
      <c r="V16" s="87"/>
      <c r="W16" s="87"/>
      <c r="X16" s="87"/>
      <c r="Y16" s="87"/>
      <c r="Z16" s="87"/>
      <c r="AA16" s="88"/>
      <c r="AB16" s="17"/>
    </row>
    <row r="17" spans="1:28" x14ac:dyDescent="0.25">
      <c r="A17" s="15"/>
      <c r="C17" s="2" t="s">
        <v>12</v>
      </c>
      <c r="H17" s="69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1"/>
      <c r="AB17" s="17"/>
    </row>
    <row r="18" spans="1:28" x14ac:dyDescent="0.25">
      <c r="A18" s="15"/>
      <c r="C18" s="2" t="s">
        <v>13</v>
      </c>
      <c r="H18" s="72"/>
      <c r="I18" s="70"/>
      <c r="J18" s="70"/>
      <c r="K18" s="70"/>
      <c r="L18" s="70"/>
      <c r="M18" s="71"/>
      <c r="AB18" s="17"/>
    </row>
    <row r="19" spans="1:28" x14ac:dyDescent="0.25">
      <c r="A19" s="15"/>
      <c r="C19" s="2" t="s">
        <v>14</v>
      </c>
      <c r="AB19" s="17"/>
    </row>
    <row r="20" spans="1:28" x14ac:dyDescent="0.25">
      <c r="A20" s="15"/>
      <c r="D20" s="2" t="s">
        <v>15</v>
      </c>
      <c r="G20" s="69"/>
      <c r="H20" s="70"/>
      <c r="I20" s="70"/>
      <c r="J20" s="70"/>
      <c r="K20" s="70"/>
      <c r="L20" s="70"/>
      <c r="M20" s="70"/>
      <c r="N20" s="70"/>
      <c r="O20" s="70"/>
      <c r="P20" s="70"/>
      <c r="Q20" s="71"/>
      <c r="S20" s="2" t="s">
        <v>16</v>
      </c>
      <c r="X20" s="69"/>
      <c r="Y20" s="70"/>
      <c r="Z20" s="70"/>
      <c r="AA20" s="71"/>
      <c r="AB20" s="17"/>
    </row>
    <row r="21" spans="1:28" x14ac:dyDescent="0.25">
      <c r="A21" s="15"/>
      <c r="D21" s="2" t="s">
        <v>17</v>
      </c>
      <c r="G21" s="69"/>
      <c r="H21" s="70"/>
      <c r="I21" s="70"/>
      <c r="J21" s="70"/>
      <c r="K21" s="70"/>
      <c r="L21" s="70"/>
      <c r="M21" s="70"/>
      <c r="N21" s="70"/>
      <c r="O21" s="70"/>
      <c r="P21" s="70"/>
      <c r="Q21" s="71"/>
      <c r="S21" s="2" t="s">
        <v>18</v>
      </c>
      <c r="X21" s="69"/>
      <c r="Y21" s="70"/>
      <c r="Z21" s="70"/>
      <c r="AA21" s="71"/>
      <c r="AB21" s="17"/>
    </row>
    <row r="22" spans="1:28" x14ac:dyDescent="0.25">
      <c r="A22" s="15"/>
      <c r="D22" s="2" t="s">
        <v>19</v>
      </c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1"/>
      <c r="S22" s="2" t="s">
        <v>20</v>
      </c>
      <c r="X22" s="83"/>
      <c r="Y22" s="84"/>
      <c r="Z22" s="84"/>
      <c r="AA22" s="85"/>
      <c r="AB22" s="17"/>
    </row>
    <row r="23" spans="1:28" x14ac:dyDescent="0.25">
      <c r="A23" s="15"/>
      <c r="C23" s="2" t="s">
        <v>21</v>
      </c>
      <c r="G23" s="82"/>
      <c r="H23" s="70"/>
      <c r="I23" s="70"/>
      <c r="J23" s="70"/>
      <c r="K23" s="70"/>
      <c r="L23" s="70"/>
      <c r="M23" s="70"/>
      <c r="N23" s="70"/>
      <c r="O23" s="70"/>
      <c r="P23" s="70"/>
      <c r="Q23" s="71"/>
      <c r="S23" s="2" t="s">
        <v>22</v>
      </c>
      <c r="X23" s="89"/>
      <c r="Y23" s="90"/>
      <c r="Z23" s="90"/>
      <c r="AA23" s="91"/>
      <c r="AB23" s="17"/>
    </row>
    <row r="24" spans="1:28" ht="11.1" customHeight="1" x14ac:dyDescent="0.25">
      <c r="A24" s="15"/>
      <c r="AB24" s="17"/>
    </row>
    <row r="25" spans="1:28" ht="16.5" x14ac:dyDescent="0.25">
      <c r="A25" s="15"/>
      <c r="B25" s="21" t="s">
        <v>23</v>
      </c>
      <c r="AB25" s="17"/>
    </row>
    <row r="26" spans="1:28" ht="11.1" customHeight="1" x14ac:dyDescent="0.25">
      <c r="A26" s="15"/>
      <c r="AB26" s="17"/>
    </row>
    <row r="27" spans="1:28" ht="16.5" x14ac:dyDescent="0.25">
      <c r="A27" s="15"/>
      <c r="C27" s="20" t="s">
        <v>24</v>
      </c>
      <c r="P27" s="2" t="s">
        <v>25</v>
      </c>
      <c r="AB27" s="17"/>
    </row>
    <row r="28" spans="1:28" x14ac:dyDescent="0.25">
      <c r="A28" s="15"/>
      <c r="D28" s="22" t="s">
        <v>26</v>
      </c>
      <c r="AB28" s="17"/>
    </row>
    <row r="29" spans="1:28" x14ac:dyDescent="0.25">
      <c r="A29" s="15"/>
      <c r="C29" s="6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1"/>
      <c r="AB29" s="17"/>
    </row>
    <row r="30" spans="1:28" ht="11.1" customHeight="1" x14ac:dyDescent="0.25">
      <c r="A30" s="15"/>
      <c r="AB30" s="17"/>
    </row>
    <row r="31" spans="1:28" ht="16.5" x14ac:dyDescent="0.25">
      <c r="A31" s="15"/>
      <c r="C31" s="20" t="s">
        <v>27</v>
      </c>
      <c r="P31" s="2" t="s">
        <v>25</v>
      </c>
      <c r="AB31" s="17"/>
    </row>
    <row r="32" spans="1:28" x14ac:dyDescent="0.25">
      <c r="A32" s="15"/>
      <c r="D32" s="22" t="s">
        <v>28</v>
      </c>
      <c r="AB32" s="17"/>
    </row>
    <row r="33" spans="1:28" ht="34.5" customHeight="1" x14ac:dyDescent="0.25">
      <c r="A33" s="15"/>
      <c r="C33" s="92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4"/>
      <c r="AB33" s="17"/>
    </row>
    <row r="34" spans="1:28" ht="11.1" customHeight="1" x14ac:dyDescent="0.25">
      <c r="A34" s="15"/>
      <c r="AB34" s="17"/>
    </row>
    <row r="35" spans="1:28" ht="16.5" x14ac:dyDescent="0.25">
      <c r="A35" s="15"/>
      <c r="C35" s="20" t="s">
        <v>30</v>
      </c>
      <c r="P35" s="2" t="s">
        <v>25</v>
      </c>
      <c r="AB35" s="17"/>
    </row>
    <row r="36" spans="1:28" x14ac:dyDescent="0.25">
      <c r="A36" s="15"/>
      <c r="C36" s="22"/>
      <c r="D36" s="22" t="s">
        <v>31</v>
      </c>
      <c r="AB36" s="17"/>
    </row>
    <row r="37" spans="1:28" ht="48.75" customHeight="1" x14ac:dyDescent="0.25">
      <c r="A37" s="15"/>
      <c r="C37" s="92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4"/>
      <c r="AB37" s="17"/>
    </row>
    <row r="38" spans="1:28" ht="11.1" customHeight="1" x14ac:dyDescent="0.25">
      <c r="A38" s="15"/>
      <c r="AB38" s="17"/>
    </row>
    <row r="39" spans="1:28" ht="16.5" x14ac:dyDescent="0.25">
      <c r="A39" s="15"/>
      <c r="C39" s="20" t="s">
        <v>32</v>
      </c>
      <c r="L39" s="23" t="s">
        <v>33</v>
      </c>
      <c r="AB39" s="17"/>
    </row>
    <row r="40" spans="1:28" x14ac:dyDescent="0.25">
      <c r="A40" s="15"/>
      <c r="D40" s="22" t="s">
        <v>34</v>
      </c>
      <c r="AB40" s="17"/>
    </row>
    <row r="41" spans="1:28" ht="17.25" x14ac:dyDescent="0.25">
      <c r="A41" s="15"/>
      <c r="C41" s="4" t="s">
        <v>35</v>
      </c>
      <c r="V41" s="69"/>
      <c r="W41" s="70"/>
      <c r="X41" s="71"/>
      <c r="AB41" s="17"/>
    </row>
    <row r="42" spans="1:28" ht="17.25" x14ac:dyDescent="0.25">
      <c r="A42" s="15"/>
      <c r="C42" s="4" t="s">
        <v>36</v>
      </c>
      <c r="V42" s="69"/>
      <c r="W42" s="70"/>
      <c r="X42" s="71"/>
      <c r="AB42" s="17"/>
    </row>
    <row r="43" spans="1:28" ht="17.25" x14ac:dyDescent="0.25">
      <c r="A43" s="15"/>
      <c r="C43" s="4" t="s">
        <v>37</v>
      </c>
      <c r="V43" s="69"/>
      <c r="W43" s="70"/>
      <c r="X43" s="71"/>
      <c r="AB43" s="17"/>
    </row>
    <row r="44" spans="1:28" ht="17.25" x14ac:dyDescent="0.25">
      <c r="A44" s="15"/>
      <c r="C44" s="1" t="s">
        <v>38</v>
      </c>
      <c r="V44" s="69"/>
      <c r="W44" s="70"/>
      <c r="X44" s="71"/>
      <c r="AB44" s="17"/>
    </row>
    <row r="45" spans="1:28" ht="17.25" x14ac:dyDescent="0.25">
      <c r="A45" s="15"/>
      <c r="C45" s="4" t="s">
        <v>39</v>
      </c>
      <c r="V45" s="69"/>
      <c r="W45" s="70"/>
      <c r="X45" s="71"/>
      <c r="AB45" s="17"/>
    </row>
    <row r="46" spans="1:28" ht="28.5" customHeight="1" x14ac:dyDescent="0.25">
      <c r="A46" s="15"/>
      <c r="AB46" s="17"/>
    </row>
    <row r="47" spans="1:28" x14ac:dyDescent="0.25">
      <c r="A47" s="15"/>
      <c r="C47" s="2" t="s">
        <v>40</v>
      </c>
      <c r="E47" s="69"/>
      <c r="F47" s="70"/>
      <c r="G47" s="70"/>
      <c r="H47" s="70"/>
      <c r="I47" s="70"/>
      <c r="J47" s="71"/>
      <c r="N47" s="2" t="s">
        <v>41</v>
      </c>
      <c r="Q47" s="73"/>
      <c r="R47" s="74"/>
      <c r="S47" s="74"/>
      <c r="T47" s="74"/>
      <c r="U47" s="74"/>
      <c r="V47" s="74"/>
      <c r="W47" s="74"/>
      <c r="X47" s="74"/>
      <c r="Y47" s="74"/>
      <c r="Z47" s="74"/>
      <c r="AA47" s="75"/>
      <c r="AB47" s="17"/>
    </row>
    <row r="48" spans="1:28" x14ac:dyDescent="0.25">
      <c r="A48" s="15"/>
      <c r="C48" s="2" t="s">
        <v>42</v>
      </c>
      <c r="E48" s="72"/>
      <c r="F48" s="70"/>
      <c r="G48" s="70"/>
      <c r="H48" s="70"/>
      <c r="I48" s="70"/>
      <c r="J48" s="71"/>
      <c r="Q48" s="76"/>
      <c r="R48" s="77"/>
      <c r="S48" s="77"/>
      <c r="T48" s="77"/>
      <c r="U48" s="77"/>
      <c r="V48" s="77"/>
      <c r="W48" s="77"/>
      <c r="X48" s="77"/>
      <c r="Y48" s="77"/>
      <c r="Z48" s="77"/>
      <c r="AA48" s="78"/>
      <c r="AB48" s="17"/>
    </row>
    <row r="49" spans="1:28" x14ac:dyDescent="0.25">
      <c r="A49" s="15"/>
      <c r="Q49" s="79"/>
      <c r="R49" s="80"/>
      <c r="S49" s="80"/>
      <c r="T49" s="80"/>
      <c r="U49" s="80"/>
      <c r="V49" s="80"/>
      <c r="W49" s="80"/>
      <c r="X49" s="80"/>
      <c r="Y49" s="80"/>
      <c r="Z49" s="80"/>
      <c r="AA49" s="81"/>
      <c r="AB49" s="17"/>
    </row>
    <row r="50" spans="1:28" x14ac:dyDescent="0.25">
      <c r="A50" s="15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7"/>
    </row>
    <row r="51" spans="1:28" ht="15" customHeight="1" x14ac:dyDescent="0.25">
      <c r="A51" s="15"/>
      <c r="B51" s="24">
        <v>1</v>
      </c>
      <c r="C51" s="49" t="s">
        <v>43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17"/>
    </row>
    <row r="52" spans="1:28" ht="68.25" customHeight="1" x14ac:dyDescent="0.25">
      <c r="A52" s="15"/>
      <c r="B52" s="24">
        <v>2</v>
      </c>
      <c r="C52" s="49" t="s">
        <v>44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17"/>
    </row>
    <row r="53" spans="1:28" ht="28.5" customHeight="1" x14ac:dyDescent="0.25">
      <c r="A53" s="15"/>
      <c r="B53" s="24">
        <v>3</v>
      </c>
      <c r="C53" s="49" t="s">
        <v>45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17"/>
    </row>
    <row r="54" spans="1:28" ht="25.5" customHeight="1" x14ac:dyDescent="0.25">
      <c r="A54" s="15"/>
      <c r="B54" s="24">
        <v>4</v>
      </c>
      <c r="C54" s="49" t="s">
        <v>46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17"/>
    </row>
    <row r="55" spans="1:28" ht="27" customHeight="1" x14ac:dyDescent="0.25">
      <c r="A55" s="15"/>
      <c r="B55" s="24">
        <v>5</v>
      </c>
      <c r="C55" s="49" t="s">
        <v>47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17"/>
    </row>
    <row r="56" spans="1:28" ht="97.5" customHeight="1" x14ac:dyDescent="0.25">
      <c r="A56" s="15"/>
      <c r="B56" s="24">
        <v>6</v>
      </c>
      <c r="C56" s="49" t="s">
        <v>48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17"/>
    </row>
    <row r="57" spans="1:28" ht="42" customHeight="1" x14ac:dyDescent="0.25">
      <c r="A57" s="15"/>
      <c r="B57" s="24">
        <v>7</v>
      </c>
      <c r="C57" s="49" t="s">
        <v>49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17"/>
    </row>
    <row r="58" spans="1:28" ht="28.5" customHeight="1" x14ac:dyDescent="0.25">
      <c r="A58" s="15"/>
      <c r="B58" s="24">
        <v>8</v>
      </c>
      <c r="C58" s="49" t="s">
        <v>50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17"/>
    </row>
    <row r="59" spans="1:28" ht="69" customHeight="1" x14ac:dyDescent="0.25">
      <c r="A59" s="15"/>
      <c r="B59" s="24">
        <v>9</v>
      </c>
      <c r="C59" s="49" t="s">
        <v>51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17"/>
    </row>
    <row r="60" spans="1:28" ht="57.75" customHeight="1" x14ac:dyDescent="0.25">
      <c r="A60" s="15"/>
      <c r="B60" s="24">
        <v>10</v>
      </c>
      <c r="C60" s="49" t="s">
        <v>52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17"/>
    </row>
    <row r="61" spans="1:28" ht="8.25" customHeight="1" x14ac:dyDescent="0.25">
      <c r="A61" s="15"/>
      <c r="AB61" s="17"/>
    </row>
    <row r="62" spans="1:28" ht="16.5" x14ac:dyDescent="0.25">
      <c r="A62" s="15"/>
      <c r="B62" s="21" t="s">
        <v>53</v>
      </c>
      <c r="AB62" s="17"/>
    </row>
    <row r="63" spans="1:28" ht="6" customHeight="1" x14ac:dyDescent="0.25">
      <c r="A63" s="15"/>
      <c r="AB63" s="17"/>
    </row>
    <row r="64" spans="1:28" ht="28.5" customHeight="1" x14ac:dyDescent="0.25">
      <c r="A64" s="15"/>
      <c r="C64" s="51" t="s">
        <v>54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17"/>
    </row>
    <row r="65" spans="1:28" ht="8.25" customHeight="1" x14ac:dyDescent="0.25">
      <c r="A65" s="15"/>
      <c r="AB65" s="17"/>
    </row>
    <row r="66" spans="1:28" ht="16.5" x14ac:dyDescent="0.25">
      <c r="A66" s="15"/>
      <c r="C66" s="25" t="s">
        <v>55</v>
      </c>
      <c r="AB66" s="17"/>
    </row>
    <row r="67" spans="1:28" ht="7.5" customHeight="1" x14ac:dyDescent="0.25">
      <c r="A67" s="15"/>
      <c r="AB67" s="17"/>
    </row>
    <row r="68" spans="1:28" ht="15" customHeight="1" x14ac:dyDescent="0.25">
      <c r="A68" s="15"/>
      <c r="C68" s="4" t="s">
        <v>250</v>
      </c>
      <c r="K68" s="67" t="s">
        <v>56</v>
      </c>
      <c r="L68" s="68"/>
      <c r="N68" s="67" t="s">
        <v>57</v>
      </c>
      <c r="O68" s="68"/>
      <c r="AB68" s="17"/>
    </row>
    <row r="69" spans="1:28" ht="11.1" customHeight="1" x14ac:dyDescent="0.25">
      <c r="A69" s="15"/>
      <c r="AB69" s="17"/>
    </row>
    <row r="70" spans="1:28" x14ac:dyDescent="0.25">
      <c r="A70" s="15"/>
      <c r="C70" s="2" t="s">
        <v>58</v>
      </c>
      <c r="F70" s="61"/>
      <c r="G70" s="62"/>
      <c r="H70" s="62"/>
      <c r="I70" s="62"/>
      <c r="J70" s="62"/>
      <c r="K70" s="63"/>
      <c r="N70" s="2" t="s">
        <v>41</v>
      </c>
      <c r="Q70" s="52"/>
      <c r="R70" s="53"/>
      <c r="S70" s="53"/>
      <c r="T70" s="53"/>
      <c r="U70" s="53"/>
      <c r="V70" s="53"/>
      <c r="W70" s="53"/>
      <c r="X70" s="53"/>
      <c r="Y70" s="53"/>
      <c r="Z70" s="53"/>
      <c r="AA70" s="54"/>
      <c r="AB70" s="17"/>
    </row>
    <row r="71" spans="1:28" x14ac:dyDescent="0.25">
      <c r="A71" s="15"/>
      <c r="F71" s="64"/>
      <c r="G71" s="65"/>
      <c r="H71" s="65"/>
      <c r="I71" s="65"/>
      <c r="J71" s="65"/>
      <c r="K71" s="66"/>
      <c r="Q71" s="55"/>
      <c r="R71" s="56"/>
      <c r="S71" s="56"/>
      <c r="T71" s="56"/>
      <c r="U71" s="56"/>
      <c r="V71" s="56"/>
      <c r="W71" s="56"/>
      <c r="X71" s="56"/>
      <c r="Y71" s="56"/>
      <c r="Z71" s="56"/>
      <c r="AA71" s="57"/>
      <c r="AB71" s="17"/>
    </row>
    <row r="72" spans="1:28" x14ac:dyDescent="0.25">
      <c r="A72" s="15"/>
      <c r="Q72" s="58"/>
      <c r="R72" s="59"/>
      <c r="S72" s="59"/>
      <c r="T72" s="59"/>
      <c r="U72" s="59"/>
      <c r="V72" s="59"/>
      <c r="W72" s="59"/>
      <c r="X72" s="59"/>
      <c r="Y72" s="59"/>
      <c r="Z72" s="59"/>
      <c r="AA72" s="60"/>
      <c r="AB72" s="17"/>
    </row>
    <row r="73" spans="1:28" ht="11.1" customHeight="1" x14ac:dyDescent="0.25">
      <c r="A73" s="15"/>
      <c r="AB73" s="17"/>
    </row>
    <row r="74" spans="1:28" s="11" customFormat="1" ht="30.75" customHeight="1" x14ac:dyDescent="0.25">
      <c r="A74" s="26"/>
      <c r="B74" s="24">
        <v>11</v>
      </c>
      <c r="C74" s="49" t="s">
        <v>59</v>
      </c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27"/>
      <c r="AB74" s="28"/>
    </row>
    <row r="75" spans="1:28" ht="16.5" x14ac:dyDescent="0.25">
      <c r="A75" s="15"/>
      <c r="B75" s="25" t="s">
        <v>60</v>
      </c>
      <c r="AB75" s="17"/>
    </row>
    <row r="76" spans="1:28" x14ac:dyDescent="0.25">
      <c r="A76" s="15"/>
      <c r="D76" s="29" t="s">
        <v>61</v>
      </c>
      <c r="AB76" s="17"/>
    </row>
    <row r="77" spans="1:28" x14ac:dyDescent="0.25">
      <c r="A77" s="15"/>
      <c r="D77" s="29" t="s">
        <v>62</v>
      </c>
      <c r="AB77" s="17"/>
    </row>
    <row r="78" spans="1:28" x14ac:dyDescent="0.25">
      <c r="A78" s="15"/>
      <c r="D78" s="29" t="s">
        <v>63</v>
      </c>
      <c r="AB78" s="17"/>
    </row>
    <row r="79" spans="1:28" x14ac:dyDescent="0.25">
      <c r="A79" s="15"/>
      <c r="D79" s="29" t="s">
        <v>64</v>
      </c>
      <c r="AB79" s="17"/>
    </row>
    <row r="80" spans="1:28" ht="15.95" customHeight="1" x14ac:dyDescent="0.25">
      <c r="A80" s="15"/>
      <c r="B80" s="30" t="s">
        <v>65</v>
      </c>
      <c r="AB80" s="17"/>
    </row>
    <row r="81" spans="1:28" x14ac:dyDescent="0.25">
      <c r="A81" s="15"/>
      <c r="C81" s="29" t="s">
        <v>66</v>
      </c>
      <c r="AB81" s="17"/>
    </row>
    <row r="82" spans="1:28" x14ac:dyDescent="0.25">
      <c r="A82" s="15"/>
      <c r="C82" s="31" t="s">
        <v>67</v>
      </c>
      <c r="AB82" s="17"/>
    </row>
    <row r="83" spans="1:28" ht="9" customHeight="1" x14ac:dyDescent="0.25">
      <c r="A83" s="15"/>
      <c r="C83" s="31"/>
      <c r="AB83" s="17"/>
    </row>
    <row r="84" spans="1:28" ht="18" customHeight="1" x14ac:dyDescent="0.25">
      <c r="A84" s="15"/>
      <c r="B84" s="30" t="s">
        <v>68</v>
      </c>
      <c r="AB84" s="17"/>
    </row>
    <row r="85" spans="1:28" ht="139.5" customHeight="1" x14ac:dyDescent="0.25">
      <c r="A85" s="15"/>
      <c r="C85" s="51" t="s">
        <v>69</v>
      </c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17"/>
    </row>
    <row r="86" spans="1:28" ht="18" customHeight="1" x14ac:dyDescent="0.25">
      <c r="A86" s="15"/>
      <c r="B86" s="30" t="s">
        <v>70</v>
      </c>
      <c r="AB86" s="17"/>
    </row>
    <row r="87" spans="1:28" ht="137.25" customHeight="1" x14ac:dyDescent="0.25">
      <c r="A87" s="15"/>
      <c r="C87" s="51" t="s">
        <v>71</v>
      </c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17"/>
    </row>
    <row r="88" spans="1:28" ht="18" customHeight="1" x14ac:dyDescent="0.25">
      <c r="A88" s="15"/>
      <c r="B88" s="30" t="s">
        <v>72</v>
      </c>
      <c r="AB88" s="17"/>
    </row>
    <row r="89" spans="1:28" ht="171" customHeight="1" x14ac:dyDescent="0.25">
      <c r="A89" s="15"/>
      <c r="C89" s="51" t="s">
        <v>73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17"/>
    </row>
    <row r="90" spans="1:28" ht="18" customHeight="1" x14ac:dyDescent="0.25">
      <c r="A90" s="15"/>
      <c r="B90" s="30" t="s">
        <v>74</v>
      </c>
      <c r="AB90" s="17"/>
    </row>
    <row r="91" spans="1:28" ht="77.25" customHeight="1" x14ac:dyDescent="0.25">
      <c r="A91" s="15"/>
      <c r="C91" s="48" t="s">
        <v>75</v>
      </c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17"/>
    </row>
    <row r="92" spans="1:28" ht="18" customHeight="1" x14ac:dyDescent="0.25">
      <c r="A92" s="15"/>
      <c r="B92" s="30" t="s">
        <v>76</v>
      </c>
      <c r="AB92" s="17"/>
    </row>
    <row r="93" spans="1:28" ht="121.5" customHeight="1" x14ac:dyDescent="0.25">
      <c r="A93" s="15"/>
      <c r="C93" s="48" t="s">
        <v>77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17"/>
    </row>
    <row r="94" spans="1:28" ht="10.5" customHeight="1" x14ac:dyDescent="0.25">
      <c r="A94" s="15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17"/>
    </row>
    <row r="95" spans="1:28" s="11" customFormat="1" ht="42" customHeight="1" x14ac:dyDescent="0.25">
      <c r="A95" s="26"/>
      <c r="B95" s="24">
        <v>12</v>
      </c>
      <c r="C95" s="49" t="s">
        <v>78</v>
      </c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28"/>
    </row>
    <row r="96" spans="1:28" x14ac:dyDescent="0.25">
      <c r="A96" s="3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4"/>
    </row>
  </sheetData>
  <sheetProtection algorithmName="SHA-512" hashValue="0G562IA+t9A70Ato4hDztQKIcvxyVvgNLa2nBqwY7aLV0gtOUMFhhI3W8TIqErOB/bdS/a11obdYFFnF4aQe6Q==" saltValue="U7l/+R1qza7IHNrRPwU1sw==" spinCount="100000" sheet="1" objects="1" scenarios="1"/>
  <mergeCells count="49">
    <mergeCell ref="C51:AA51"/>
    <mergeCell ref="C52:AA52"/>
    <mergeCell ref="C53:AA53"/>
    <mergeCell ref="K10:AA10"/>
    <mergeCell ref="K11:AA11"/>
    <mergeCell ref="K12:AA12"/>
    <mergeCell ref="H16:AA16"/>
    <mergeCell ref="H17:AA17"/>
    <mergeCell ref="X23:AA23"/>
    <mergeCell ref="C33:AA33"/>
    <mergeCell ref="C37:AA37"/>
    <mergeCell ref="X15:AA15"/>
    <mergeCell ref="H15:M15"/>
    <mergeCell ref="C29:AA29"/>
    <mergeCell ref="H18:M18"/>
    <mergeCell ref="G20:Q20"/>
    <mergeCell ref="X20:AA20"/>
    <mergeCell ref="G21:Q21"/>
    <mergeCell ref="G22:Q22"/>
    <mergeCell ref="G23:Q23"/>
    <mergeCell ref="X21:AA21"/>
    <mergeCell ref="X22:AA22"/>
    <mergeCell ref="E47:J47"/>
    <mergeCell ref="E48:J48"/>
    <mergeCell ref="Q47:AA49"/>
    <mergeCell ref="V41:X41"/>
    <mergeCell ref="V42:X42"/>
    <mergeCell ref="V43:X43"/>
    <mergeCell ref="V44:X44"/>
    <mergeCell ref="V45:X45"/>
    <mergeCell ref="C54:AA54"/>
    <mergeCell ref="C55:AA55"/>
    <mergeCell ref="C56:AA56"/>
    <mergeCell ref="C57:AA57"/>
    <mergeCell ref="C58:AA58"/>
    <mergeCell ref="C91:AA91"/>
    <mergeCell ref="C93:AA93"/>
    <mergeCell ref="C95:AA95"/>
    <mergeCell ref="C89:AA89"/>
    <mergeCell ref="C59:AA59"/>
    <mergeCell ref="C60:AA60"/>
    <mergeCell ref="C64:AA64"/>
    <mergeCell ref="Q70:AA72"/>
    <mergeCell ref="F70:K71"/>
    <mergeCell ref="C85:AA85"/>
    <mergeCell ref="C74:Y74"/>
    <mergeCell ref="C87:AA87"/>
    <mergeCell ref="K68:L68"/>
    <mergeCell ref="N68:O68"/>
  </mergeCells>
  <conditionalFormatting sqref="C29:AA29">
    <cfRule type="containsBlanks" dxfId="25" priority="34">
      <formula>LEN(TRIM(C29))=0</formula>
    </cfRule>
  </conditionalFormatting>
  <conditionalFormatting sqref="C33:AA33">
    <cfRule type="containsBlanks" dxfId="24" priority="20">
      <formula>LEN(TRIM(C33))=0</formula>
    </cfRule>
  </conditionalFormatting>
  <conditionalFormatting sqref="C37:AA37">
    <cfRule type="containsBlanks" dxfId="23" priority="19">
      <formula>LEN(TRIM(C37))=0</formula>
    </cfRule>
  </conditionalFormatting>
  <conditionalFormatting sqref="E47:J48">
    <cfRule type="containsBlanks" dxfId="22" priority="17">
      <formula>LEN(TRIM(E47))=0</formula>
    </cfRule>
  </conditionalFormatting>
  <conditionalFormatting sqref="G20:Q20">
    <cfRule type="containsBlanks" dxfId="21" priority="27">
      <formula>LEN(TRIM(G20))=0</formula>
    </cfRule>
  </conditionalFormatting>
  <conditionalFormatting sqref="G22:Q23">
    <cfRule type="containsBlanks" dxfId="20" priority="4">
      <formula>LEN(TRIM(G22))=0</formula>
    </cfRule>
  </conditionalFormatting>
  <conditionalFormatting sqref="H18:M18">
    <cfRule type="containsBlanks" dxfId="19" priority="6">
      <formula>LEN(TRIM(H18))=0</formula>
    </cfRule>
    <cfRule type="expression" dxfId="18" priority="7">
      <formula>$H$18&lt;DATE(1940,,)</formula>
    </cfRule>
    <cfRule type="expression" dxfId="17" priority="28">
      <formula>$H$18&gt;TODAY()</formula>
    </cfRule>
  </conditionalFormatting>
  <conditionalFormatting sqref="H16:AA17">
    <cfRule type="containsBlanks" dxfId="16" priority="29">
      <formula>LEN(TRIM(H16))=0</formula>
    </cfRule>
  </conditionalFormatting>
  <conditionalFormatting sqref="K10:AA12">
    <cfRule type="containsBlanks" dxfId="15" priority="31">
      <formula>LEN(TRIM(K10))=0</formula>
    </cfRule>
  </conditionalFormatting>
  <conditionalFormatting sqref="V41:X45">
    <cfRule type="containsBlanks" dxfId="14" priority="11">
      <formula>LEN(TRIM(V41))=0</formula>
    </cfRule>
  </conditionalFormatting>
  <conditionalFormatting sqref="X20:AA23">
    <cfRule type="containsBlanks" dxfId="13" priority="1">
      <formula>LEN(TRIM(X20))=0</formula>
    </cfRule>
  </conditionalFormatting>
  <conditionalFormatting sqref="G23:Q23">
    <cfRule type="notContainsText" dxfId="12" priority="25" operator="notContains" text="@">
      <formula>ISERROR(SEARCH("@",G23))</formula>
    </cfRule>
  </conditionalFormatting>
  <conditionalFormatting sqref="X22:AA22">
    <cfRule type="expression" dxfId="11" priority="21">
      <formula>AND(LEN(X22)&gt;5)</formula>
    </cfRule>
    <cfRule type="expression" dxfId="10" priority="2">
      <formula>AND(LEN(X22)&lt;5)</formula>
    </cfRule>
  </conditionalFormatting>
  <dataValidations count="2">
    <dataValidation type="list" allowBlank="1" showInputMessage="1" showErrorMessage="1" sqref="C29:AA29" xr:uid="{D06CB53D-01C3-4089-AA27-5C49736A9D6F}">
      <formula1>"muž, žena"</formula1>
    </dataValidation>
    <dataValidation type="list" allowBlank="1" showInputMessage="1" showErrorMessage="1" sqref="V41:X45" xr:uid="{C1AE5836-8573-43B4-80C8-5D0E349C31A6}">
      <formula1>"Ano, Ne"</formula1>
    </dataValidation>
  </dataValidations>
  <hyperlinks>
    <hyperlink ref="C82" r:id="rId1" xr:uid="{75BB41D1-1A57-4D25-83D2-379D8916C5E9}"/>
  </hyperlinks>
  <pageMargins left="0.31496062992125984" right="0.31496062992125984" top="0.59055118110236227" bottom="0.19685039370078741" header="0.31496062992125984" footer="0.31496062992125984"/>
  <pageSetup paperSize="9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6FE6D0F-7B5D-4D52-8B12-1B81852BCE95}">
          <x14:formula1>
            <xm:f>data!$A$2:$A$7</xm:f>
          </x14:formula1>
          <xm:sqref>C33:AA33</xm:sqref>
        </x14:dataValidation>
        <x14:dataValidation type="list" allowBlank="1" showInputMessage="1" showErrorMessage="1" error="text vyberte z číselníku" xr:uid="{BE471E81-9D8B-4F7F-AA2D-BE848F2EE88C}">
          <x14:formula1>
            <xm:f>data!$A$8:$A$10</xm:f>
          </x14:formula1>
          <xm:sqref>C37:AA37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CF8C8-8B4B-49A0-B33F-ABE5FB236A19}">
  <sheetPr codeName="List2"/>
  <dimension ref="A1:G71"/>
  <sheetViews>
    <sheetView workbookViewId="0">
      <selection activeCell="B45" sqref="B45"/>
    </sheetView>
  </sheetViews>
  <sheetFormatPr defaultRowHeight="15" x14ac:dyDescent="0.25"/>
  <cols>
    <col min="1" max="1" width="10.85546875" customWidth="1"/>
    <col min="2" max="2" width="12.28515625" customWidth="1"/>
    <col min="3" max="3" width="54.7109375" style="45" customWidth="1"/>
    <col min="4" max="4" width="28.85546875" customWidth="1"/>
  </cols>
  <sheetData>
    <row r="1" spans="1:7" ht="21.75" thickBot="1" x14ac:dyDescent="0.4">
      <c r="B1" s="35" t="s">
        <v>79</v>
      </c>
      <c r="C1" s="44" t="s">
        <v>251</v>
      </c>
      <c r="D1" s="47" t="str">
        <f ca="1" xml:space="preserve"> IF(ISERR(IF(karta!H18 = "","chybí datum narození", ((TODAY() - karta!H18) / 365.25))),"",IF(karta!H18 = "","chybí datum narození", ((TODAY() - karta!H18) / 365.25)))</f>
        <v>chybí datum narození</v>
      </c>
      <c r="E1" t="s">
        <v>249</v>
      </c>
      <c r="G1" s="39" t="s">
        <v>251</v>
      </c>
    </row>
    <row r="2" spans="1:7" ht="30.75" thickBot="1" x14ac:dyDescent="0.3">
      <c r="A2" s="123" t="s">
        <v>80</v>
      </c>
      <c r="B2" s="124" t="s">
        <v>81</v>
      </c>
      <c r="C2" s="125" t="str">
        <f ca="1">CONCATENATE("Kontroly",IF(ISBLANK(CONCATENATE(C3,C4,C5,C6,C7,C8,C9,C10,C11,C12,C13,C14,C15,C16,C17,C18,C19,C20,C21,C22,C23,C24,C25,C26,C27,C28,C29,C30,C31,C32,C33,C34,C35,C36,C37,C38,C39,C40,C41,C42,C43,C44,C45,C46,C47,C48,C49,C50)),""," našly chybu"))</f>
        <v>Kontroly našly chybu</v>
      </c>
      <c r="D2" s="126" t="s">
        <v>178</v>
      </c>
      <c r="G2" s="39" t="s">
        <v>177</v>
      </c>
    </row>
    <row r="3" spans="1:7" x14ac:dyDescent="0.25">
      <c r="A3" s="119" t="s">
        <v>82</v>
      </c>
      <c r="B3" s="120">
        <f>+B4+B5</f>
        <v>0</v>
      </c>
      <c r="C3" s="121" t="str">
        <f>IF(B3&lt;1,"Chybí vyplněné pohlaví","")</f>
        <v>Chybí vyplněné pohlaví</v>
      </c>
      <c r="D3" s="122" t="s">
        <v>179</v>
      </c>
      <c r="G3" s="39" t="s">
        <v>252</v>
      </c>
    </row>
    <row r="4" spans="1:7" x14ac:dyDescent="0.25">
      <c r="A4" s="103" t="s">
        <v>83</v>
      </c>
      <c r="B4" s="36">
        <f>IF(karta!$C$29="muž",1,0)</f>
        <v>0</v>
      </c>
      <c r="C4" s="104" t="str">
        <f>+IF((B27+B30+B33-B3)&lt;&gt;0,"chybí vyplnění vzdělání - sloupec  U obsahuje čistou hodnotu ""VZ"" bez identifikace vzdělání","")</f>
        <v/>
      </c>
      <c r="D4" s="105" t="s">
        <v>180</v>
      </c>
      <c r="G4" s="39"/>
    </row>
    <row r="5" spans="1:7" x14ac:dyDescent="0.25">
      <c r="A5" s="103" t="s">
        <v>84</v>
      </c>
      <c r="B5" s="36">
        <f>IF(karta!$C$29="žena",1,0)</f>
        <v>0</v>
      </c>
      <c r="C5" s="106"/>
      <c r="D5" s="105" t="s">
        <v>181</v>
      </c>
    </row>
    <row r="6" spans="1:7" x14ac:dyDescent="0.25">
      <c r="A6" s="101" t="s">
        <v>85</v>
      </c>
      <c r="B6" s="37">
        <f>+B7+B8</f>
        <v>0</v>
      </c>
      <c r="C6" s="40" t="str">
        <f>IF(B6&lt;=B3,"","Hodnota indikátoru 601 000 musí být menší nebo rovna hodnotě indikátoru 600 000")</f>
        <v/>
      </c>
      <c r="D6" s="102" t="s">
        <v>182</v>
      </c>
    </row>
    <row r="7" spans="1:7" ht="45" x14ac:dyDescent="0.25">
      <c r="A7" s="103" t="s">
        <v>86</v>
      </c>
      <c r="B7" s="36">
        <f>IF(AND($B$4=1,OR(karta!$C$33=data!A6,karta!$C$33=data!A5)),1,0)</f>
        <v>0</v>
      </c>
      <c r="C7" s="106" t="str">
        <f>+IF(B7+B16+B13=B4,"","nevyplněno zaměstnání - muži")</f>
        <v/>
      </c>
      <c r="D7" s="105" t="s">
        <v>183</v>
      </c>
    </row>
    <row r="8" spans="1:7" ht="45" x14ac:dyDescent="0.25">
      <c r="A8" s="103" t="s">
        <v>87</v>
      </c>
      <c r="B8" s="36">
        <f>IF(AND($B$5=1,OR(karta!$C$33=data!A5,karta!$C$33=data!A6)),1,0)</f>
        <v>0</v>
      </c>
      <c r="C8" s="106" t="str">
        <f>+IF(B8+B17+B14=B5,"","nevyplněno zaměstnání - ženy")</f>
        <v/>
      </c>
      <c r="D8" s="105" t="s">
        <v>184</v>
      </c>
    </row>
    <row r="9" spans="1:7" x14ac:dyDescent="0.25">
      <c r="A9" s="101" t="s">
        <v>88</v>
      </c>
      <c r="B9" s="37">
        <f>+B10+B11</f>
        <v>0</v>
      </c>
      <c r="C9" s="40" t="str">
        <f>IF(B9&lt;=B6,"","Hodnota indikátoru 602 000 musí být menší nebo rovna hodnotě indikátoru 601 000")</f>
        <v/>
      </c>
      <c r="D9" s="102" t="s">
        <v>185</v>
      </c>
    </row>
    <row r="10" spans="1:7" ht="30" x14ac:dyDescent="0.25">
      <c r="A10" s="103" t="s">
        <v>89</v>
      </c>
      <c r="B10" s="36">
        <f>IF(AND($B$4=1,karta!$C$33=data!$A$5),1,0)</f>
        <v>0</v>
      </c>
      <c r="C10" s="106"/>
      <c r="D10" s="105" t="s">
        <v>186</v>
      </c>
    </row>
    <row r="11" spans="1:7" ht="30" x14ac:dyDescent="0.25">
      <c r="A11" s="103" t="s">
        <v>90</v>
      </c>
      <c r="B11" s="36">
        <f>IF(AND($B$5=1,karta!$C$33=data!$A$5),1,0)</f>
        <v>0</v>
      </c>
      <c r="C11" s="106"/>
      <c r="D11" s="105" t="s">
        <v>187</v>
      </c>
    </row>
    <row r="12" spans="1:7" x14ac:dyDescent="0.25">
      <c r="A12" s="101" t="s">
        <v>91</v>
      </c>
      <c r="B12" s="37">
        <f>+B13+B14</f>
        <v>0</v>
      </c>
      <c r="C12" s="40" t="str">
        <f>IF(B12&lt;=B3,"","Hodnota indikátoru 603 000 musí být menší nebo rovna hodnotě indikátoru 600 000")</f>
        <v/>
      </c>
      <c r="D12" s="102" t="s">
        <v>188</v>
      </c>
    </row>
    <row r="13" spans="1:7" x14ac:dyDescent="0.25">
      <c r="A13" s="103" t="s">
        <v>92</v>
      </c>
      <c r="B13" s="36">
        <f>IF(AND($B$4=1,OR(karta!$C$33=data!$A$7,karta!$C$33=data!$A$4)),1,0)</f>
        <v>0</v>
      </c>
      <c r="C13" s="106"/>
      <c r="D13" s="105" t="s">
        <v>189</v>
      </c>
    </row>
    <row r="14" spans="1:7" x14ac:dyDescent="0.25">
      <c r="A14" s="103" t="s">
        <v>93</v>
      </c>
      <c r="B14" s="36">
        <f>IF(AND($B$5=1,OR(karta!$C$33=data!$A$7,karta!$C$33=data!$A$4)),1,0)</f>
        <v>0</v>
      </c>
      <c r="C14" s="106"/>
      <c r="D14" s="105" t="s">
        <v>190</v>
      </c>
    </row>
    <row r="15" spans="1:7" x14ac:dyDescent="0.25">
      <c r="A15" s="101" t="s">
        <v>94</v>
      </c>
      <c r="B15" s="37">
        <f>+B16+B17</f>
        <v>0</v>
      </c>
      <c r="C15" s="40" t="str">
        <f>IF(B15&lt;=B3,"","Hodnota indikátoru 605 000 musí být menší nebo rovna hodnotě indikátoru 600 000")</f>
        <v/>
      </c>
      <c r="D15" s="102" t="s">
        <v>191</v>
      </c>
    </row>
    <row r="16" spans="1:7" ht="45" x14ac:dyDescent="0.25">
      <c r="A16" s="103" t="s">
        <v>95</v>
      </c>
      <c r="B16" s="36">
        <f>IF(AND($B$4=1,OR(karta!$C$33=data!A2,karta!$C$33=data!A3)),1,0)</f>
        <v>0</v>
      </c>
      <c r="C16" s="104" t="str">
        <f>+IF(C1=G2,IF(B15=B3,"","u výzvy 002 a 003 musí počet zaměstnaných osob odpovídat počtu všech osob"),"")</f>
        <v/>
      </c>
      <c r="D16" s="105" t="s">
        <v>192</v>
      </c>
    </row>
    <row r="17" spans="1:4" ht="45" x14ac:dyDescent="0.25">
      <c r="A17" s="103" t="s">
        <v>96</v>
      </c>
      <c r="B17" s="36">
        <f>IF(AND($B$5=1,OR(karta!$C$33=data!A3,karta!$C$33=data!A2)),1,0)</f>
        <v>0</v>
      </c>
      <c r="C17" s="104"/>
      <c r="D17" s="105" t="s">
        <v>193</v>
      </c>
    </row>
    <row r="18" spans="1:4" x14ac:dyDescent="0.25">
      <c r="A18" s="101" t="s">
        <v>97</v>
      </c>
      <c r="B18" s="42">
        <f ca="1">+B22+B20</f>
        <v>0</v>
      </c>
      <c r="C18" s="98" t="str">
        <f ca="1">IF(B3&gt;=B18+B19+B24,"","Součet hodnot indikátorů 606 001, 606 002 a 607 002 musí být menší nebo roven hodnotě indikátoru 600 000")</f>
        <v/>
      </c>
      <c r="D18" s="102" t="s">
        <v>194</v>
      </c>
    </row>
    <row r="19" spans="1:4" x14ac:dyDescent="0.25">
      <c r="A19" s="101" t="s">
        <v>98</v>
      </c>
      <c r="B19" s="42">
        <f ca="1">+B23+B21</f>
        <v>0</v>
      </c>
      <c r="C19" s="98"/>
      <c r="D19" s="102" t="s">
        <v>195</v>
      </c>
    </row>
    <row r="20" spans="1:4" x14ac:dyDescent="0.25">
      <c r="A20" s="103" t="s">
        <v>99</v>
      </c>
      <c r="B20" s="36">
        <f ca="1">IF(AND($B$4=1,$D$1&lt;18),1,0)</f>
        <v>0</v>
      </c>
      <c r="C20" s="106"/>
      <c r="D20" s="105" t="s">
        <v>196</v>
      </c>
    </row>
    <row r="21" spans="1:4" ht="30" x14ac:dyDescent="0.25">
      <c r="A21" s="103" t="s">
        <v>100</v>
      </c>
      <c r="B21" s="36">
        <f ca="1">IF(AND($B$4=1,$D$1&gt;18,$D$1&lt;29),1,0)</f>
        <v>0</v>
      </c>
      <c r="C21" s="106"/>
      <c r="D21" s="105" t="s">
        <v>197</v>
      </c>
    </row>
    <row r="22" spans="1:4" x14ac:dyDescent="0.25">
      <c r="A22" s="103" t="s">
        <v>101</v>
      </c>
      <c r="B22" s="36">
        <f ca="1">IF(AND($B$5=1,$D$1&lt;18),1,0)</f>
        <v>0</v>
      </c>
      <c r="C22" s="106"/>
      <c r="D22" s="105" t="s">
        <v>198</v>
      </c>
    </row>
    <row r="23" spans="1:4" ht="30" x14ac:dyDescent="0.25">
      <c r="A23" s="103" t="s">
        <v>102</v>
      </c>
      <c r="B23" s="36">
        <f ca="1">IF(AND($B$5=1,$D$1&gt;18,$D$1&lt;29),1,0)</f>
        <v>0</v>
      </c>
      <c r="C23" s="106"/>
      <c r="D23" s="105" t="s">
        <v>199</v>
      </c>
    </row>
    <row r="24" spans="1:4" x14ac:dyDescent="0.25">
      <c r="A24" s="101" t="s">
        <v>103</v>
      </c>
      <c r="B24" s="42">
        <f ca="1">+B25+B26</f>
        <v>0</v>
      </c>
      <c r="C24" s="98" t="str">
        <f ca="1">IF(D1="chybí datum narození","chybí datum narození",IF(D1&gt;95,"účastníci starší 95 let",""))</f>
        <v>chybí datum narození</v>
      </c>
      <c r="D24" s="102" t="s">
        <v>200</v>
      </c>
    </row>
    <row r="25" spans="1:4" ht="30" x14ac:dyDescent="0.25">
      <c r="A25" s="103" t="s">
        <v>104</v>
      </c>
      <c r="B25" s="36">
        <f ca="1">IF(AND($B$4=1,$D$1&gt;55),1,0)</f>
        <v>0</v>
      </c>
      <c r="C25" s="106"/>
      <c r="D25" s="105" t="s">
        <v>201</v>
      </c>
    </row>
    <row r="26" spans="1:4" ht="30" x14ac:dyDescent="0.25">
      <c r="A26" s="103" t="s">
        <v>105</v>
      </c>
      <c r="B26" s="36">
        <f ca="1">IF(AND($B$5=1,$D$1&gt;55),1,0)</f>
        <v>0</v>
      </c>
      <c r="C26" s="106"/>
      <c r="D26" s="105" t="s">
        <v>202</v>
      </c>
    </row>
    <row r="27" spans="1:4" ht="60" x14ac:dyDescent="0.25">
      <c r="A27" s="101" t="s">
        <v>106</v>
      </c>
      <c r="B27" s="42">
        <f>+B28+B29</f>
        <v>0</v>
      </c>
      <c r="C27" s="98" t="str">
        <f>IF(B3=B27+B30+B33,"","Součet hodnot indikátorů 609 000, 610 000 a 611 000 musí být roven hodnotě indikátoru 600 000")</f>
        <v/>
      </c>
      <c r="D27" s="107" t="s">
        <v>203</v>
      </c>
    </row>
    <row r="28" spans="1:4" ht="60" x14ac:dyDescent="0.25">
      <c r="A28" s="103" t="s">
        <v>107</v>
      </c>
      <c r="B28" s="36">
        <f>IF(AND($B$4=1,karta!$C$37=data!$A$8),1,0)</f>
        <v>0</v>
      </c>
      <c r="C28" s="106"/>
      <c r="D28" s="105" t="s">
        <v>204</v>
      </c>
    </row>
    <row r="29" spans="1:4" ht="60" x14ac:dyDescent="0.25">
      <c r="A29" s="103" t="s">
        <v>108</v>
      </c>
      <c r="B29" s="36">
        <f>IF(AND($B$5=1,karta!$C$37=data!$A$8),1,0)</f>
        <v>0</v>
      </c>
      <c r="C29" s="106"/>
      <c r="D29" s="105" t="s">
        <v>205</v>
      </c>
    </row>
    <row r="30" spans="1:4" ht="60" x14ac:dyDescent="0.25">
      <c r="A30" s="101" t="s">
        <v>109</v>
      </c>
      <c r="B30" s="42">
        <f>+B31+B32</f>
        <v>0</v>
      </c>
      <c r="C30" s="98"/>
      <c r="D30" s="107" t="s">
        <v>206</v>
      </c>
    </row>
    <row r="31" spans="1:4" ht="60" x14ac:dyDescent="0.25">
      <c r="A31" s="103" t="s">
        <v>110</v>
      </c>
      <c r="B31" s="36">
        <f>IF(AND($B$4=1,karta!$C$37=data!$A$9),1,0)</f>
        <v>0</v>
      </c>
      <c r="C31" s="106"/>
      <c r="D31" s="105" t="s">
        <v>207</v>
      </c>
    </row>
    <row r="32" spans="1:4" ht="60" x14ac:dyDescent="0.25">
      <c r="A32" s="103" t="s">
        <v>111</v>
      </c>
      <c r="B32" s="36">
        <f>IF(AND($B$5=1,karta!$C$37=data!$A$9),1,0)</f>
        <v>0</v>
      </c>
      <c r="C32" s="106"/>
      <c r="D32" s="105" t="s">
        <v>208</v>
      </c>
    </row>
    <row r="33" spans="1:4" ht="45" x14ac:dyDescent="0.25">
      <c r="A33" s="101" t="s">
        <v>112</v>
      </c>
      <c r="B33" s="42">
        <f>+B39+B35</f>
        <v>0</v>
      </c>
      <c r="C33" s="98"/>
      <c r="D33" s="107" t="s">
        <v>209</v>
      </c>
    </row>
    <row r="34" spans="1:4" ht="45" x14ac:dyDescent="0.25">
      <c r="A34" s="103" t="s">
        <v>113</v>
      </c>
      <c r="B34" s="36">
        <f>IF(AND($B$4=1,karta!$C$37=data!$A$10),1,0)</f>
        <v>0</v>
      </c>
      <c r="C34" s="106"/>
      <c r="D34" s="105" t="s">
        <v>210</v>
      </c>
    </row>
    <row r="35" spans="1:4" ht="45" x14ac:dyDescent="0.25">
      <c r="A35" s="103" t="s">
        <v>114</v>
      </c>
      <c r="B35" s="36">
        <f>IF(AND($B$5=1,karta!$C$37=data!$A$10),1,0)</f>
        <v>0</v>
      </c>
      <c r="C35" s="106"/>
      <c r="D35" s="105" t="s">
        <v>211</v>
      </c>
    </row>
    <row r="36" spans="1:4" x14ac:dyDescent="0.25">
      <c r="A36" s="101" t="s">
        <v>115</v>
      </c>
      <c r="B36" s="42">
        <f>+B42+B39</f>
        <v>0</v>
      </c>
      <c r="C36" s="40" t="str">
        <f>IF(B36&lt;=B3,"","Hodnota indikátoru 615 001 musí být menší nebo rovna hodnotě indikátoru 600 000")</f>
        <v/>
      </c>
      <c r="D36" s="107" t="s">
        <v>212</v>
      </c>
    </row>
    <row r="37" spans="1:4" x14ac:dyDescent="0.25">
      <c r="A37" s="101" t="s">
        <v>116</v>
      </c>
      <c r="B37" s="42">
        <f>+B40+B43</f>
        <v>0</v>
      </c>
      <c r="C37" s="40" t="str">
        <f>IF(B37&lt;=B3,"","Hodnota indikátoru 615 002 musí být menší nebo rovna hodnotě indikátoru 600 000")</f>
        <v/>
      </c>
      <c r="D37" s="107" t="s">
        <v>213</v>
      </c>
    </row>
    <row r="38" spans="1:4" ht="45" x14ac:dyDescent="0.25">
      <c r="A38" s="101" t="s">
        <v>117</v>
      </c>
      <c r="B38" s="42">
        <f>+B41+B44</f>
        <v>0</v>
      </c>
      <c r="C38" s="40" t="str">
        <f>IF(B38&lt;=B3,"","Hodnota indikátoru 615 003 musí být menší nebo rovna hodnotě indikátoru 600 000")</f>
        <v/>
      </c>
      <c r="D38" s="107" t="s">
        <v>214</v>
      </c>
    </row>
    <row r="39" spans="1:4" ht="30" x14ac:dyDescent="0.25">
      <c r="A39" s="103" t="s">
        <v>118</v>
      </c>
      <c r="B39" s="36">
        <f>IF(AND($B$4=1,karta!$V$42="Ano"),1,0)</f>
        <v>0</v>
      </c>
      <c r="C39" s="106"/>
      <c r="D39" s="105" t="s">
        <v>215</v>
      </c>
    </row>
    <row r="40" spans="1:4" ht="30" x14ac:dyDescent="0.25">
      <c r="A40" s="103" t="s">
        <v>119</v>
      </c>
      <c r="B40" s="36">
        <f>IF(AND($B$4=1,karta!$V$43="Ano"),1,0)</f>
        <v>0</v>
      </c>
      <c r="C40" s="106"/>
      <c r="D40" s="105" t="s">
        <v>216</v>
      </c>
    </row>
    <row r="41" spans="1:4" ht="45" x14ac:dyDescent="0.25">
      <c r="A41" s="103" t="s">
        <v>120</v>
      </c>
      <c r="B41" s="36">
        <f>IF(AND($B$4=1,karta!$V$44="Ano"),1,0)</f>
        <v>0</v>
      </c>
      <c r="C41" s="106"/>
      <c r="D41" s="105" t="s">
        <v>217</v>
      </c>
    </row>
    <row r="42" spans="1:4" ht="30" x14ac:dyDescent="0.25">
      <c r="A42" s="103" t="s">
        <v>121</v>
      </c>
      <c r="B42" s="36">
        <f>IF(AND($B$5=1,karta!$V$42="Ano"),1,0)</f>
        <v>0</v>
      </c>
      <c r="C42" s="106"/>
      <c r="D42" s="105" t="s">
        <v>218</v>
      </c>
    </row>
    <row r="43" spans="1:4" ht="30" x14ac:dyDescent="0.25">
      <c r="A43" s="103" t="s">
        <v>122</v>
      </c>
      <c r="B43" s="36">
        <f>IF(AND($B$5=1,karta!$V$43="Ano"),1,0)</f>
        <v>0</v>
      </c>
      <c r="C43" s="106"/>
      <c r="D43" s="105" t="s">
        <v>219</v>
      </c>
    </row>
    <row r="44" spans="1:4" ht="45" x14ac:dyDescent="0.25">
      <c r="A44" s="103" t="s">
        <v>123</v>
      </c>
      <c r="B44" s="36">
        <f>IF(AND($B$5=1,karta!$V$44="Ano"),1,0)</f>
        <v>0</v>
      </c>
      <c r="C44" s="106"/>
      <c r="D44" s="105" t="s">
        <v>220</v>
      </c>
    </row>
    <row r="45" spans="1:4" ht="30" x14ac:dyDescent="0.25">
      <c r="A45" s="101" t="s">
        <v>124</v>
      </c>
      <c r="B45" s="42">
        <f>+B46+B47</f>
        <v>0</v>
      </c>
      <c r="C45" s="40" t="str">
        <f>IF(B45&lt;=B3,"","Hodnota indikátoru 616 000 musí být menší nebo rovna hodnotě indikátoru 600 000")</f>
        <v/>
      </c>
      <c r="D45" s="107" t="s">
        <v>221</v>
      </c>
    </row>
    <row r="46" spans="1:4" ht="30" x14ac:dyDescent="0.25">
      <c r="A46" s="103" t="s">
        <v>125</v>
      </c>
      <c r="B46" s="36">
        <f>IF(AND($B$4=1,karta!$V$41="Ano"),1,0)</f>
        <v>0</v>
      </c>
      <c r="C46" s="106"/>
      <c r="D46" s="105" t="s">
        <v>222</v>
      </c>
    </row>
    <row r="47" spans="1:4" ht="30" x14ac:dyDescent="0.25">
      <c r="A47" s="103" t="s">
        <v>126</v>
      </c>
      <c r="B47" s="36">
        <f>IF(AND($B$5=1,karta!$V$41="Ano"),1,0)</f>
        <v>0</v>
      </c>
      <c r="C47" s="106"/>
      <c r="D47" s="105" t="s">
        <v>223</v>
      </c>
    </row>
    <row r="48" spans="1:4" ht="45" x14ac:dyDescent="0.25">
      <c r="A48" s="101" t="s">
        <v>127</v>
      </c>
      <c r="B48" s="42">
        <f>+B49+B50</f>
        <v>0</v>
      </c>
      <c r="C48" s="40" t="str">
        <f>IF(B48&lt;=B3,"","Hodnota indikátoru 618 000 musí být menší nebo rovna hodnotě indikátoru 600 000")</f>
        <v/>
      </c>
      <c r="D48" s="107" t="s">
        <v>224</v>
      </c>
    </row>
    <row r="49" spans="1:4" ht="45" x14ac:dyDescent="0.25">
      <c r="A49" s="103" t="s">
        <v>128</v>
      </c>
      <c r="B49" s="36">
        <f>IF(AND($B$4=1,karta!$V$45="Ano"),1,0)</f>
        <v>0</v>
      </c>
      <c r="C49" s="106"/>
      <c r="D49" s="105" t="s">
        <v>225</v>
      </c>
    </row>
    <row r="50" spans="1:4" ht="45" x14ac:dyDescent="0.25">
      <c r="A50" s="103" t="s">
        <v>129</v>
      </c>
      <c r="B50" s="36">
        <f>IF(AND($B$5=1,karta!$V$45="Ano"),1,0)</f>
        <v>0</v>
      </c>
      <c r="C50" s="106"/>
      <c r="D50" s="105" t="s">
        <v>226</v>
      </c>
    </row>
    <row r="51" spans="1:4" x14ac:dyDescent="0.25">
      <c r="A51" s="101" t="s">
        <v>130</v>
      </c>
      <c r="B51" s="42">
        <f>+B52+B53</f>
        <v>0</v>
      </c>
      <c r="C51" s="40" t="str">
        <f>IF(B51&lt;=B3,"","Hodnota indikátoru 619 000 musí být menší nebo rovna hodnotě indikátoru 600 000")</f>
        <v/>
      </c>
      <c r="D51" s="107" t="s">
        <v>227</v>
      </c>
    </row>
    <row r="52" spans="1:4" ht="30" x14ac:dyDescent="0.25">
      <c r="A52" s="103" t="s">
        <v>131</v>
      </c>
      <c r="B52" s="43"/>
      <c r="C52" s="106"/>
      <c r="D52" s="105" t="s">
        <v>228</v>
      </c>
    </row>
    <row r="53" spans="1:4" ht="30" x14ac:dyDescent="0.25">
      <c r="A53" s="103" t="s">
        <v>132</v>
      </c>
      <c r="B53" s="43"/>
      <c r="C53" s="106"/>
      <c r="D53" s="105" t="s">
        <v>229</v>
      </c>
    </row>
    <row r="54" spans="1:4" ht="45" x14ac:dyDescent="0.25">
      <c r="A54" s="108" t="s">
        <v>133</v>
      </c>
      <c r="B54" s="38"/>
      <c r="C54" s="46" t="s">
        <v>248</v>
      </c>
      <c r="D54" s="109" t="s">
        <v>230</v>
      </c>
    </row>
    <row r="55" spans="1:4" ht="45" x14ac:dyDescent="0.25">
      <c r="A55" s="108" t="s">
        <v>134</v>
      </c>
      <c r="B55" s="38"/>
      <c r="C55" s="110" t="s">
        <v>248</v>
      </c>
      <c r="D55" s="111" t="s">
        <v>231</v>
      </c>
    </row>
    <row r="56" spans="1:4" ht="45" x14ac:dyDescent="0.25">
      <c r="A56" s="108" t="s">
        <v>135</v>
      </c>
      <c r="B56" s="38"/>
      <c r="C56" s="110" t="s">
        <v>248</v>
      </c>
      <c r="D56" s="112" t="s">
        <v>232</v>
      </c>
    </row>
    <row r="57" spans="1:4" ht="45" x14ac:dyDescent="0.25">
      <c r="A57" s="101" t="s">
        <v>136</v>
      </c>
      <c r="B57" s="37">
        <f>+B58+B59</f>
        <v>0</v>
      </c>
      <c r="C57" s="40" t="str">
        <f>IF(B57&lt;=B3,"","Hodnota indikátoru 625 000 musí být menší nebo rovna hodnotě indikátoru 600 000")</f>
        <v/>
      </c>
      <c r="D57" s="107" t="s">
        <v>233</v>
      </c>
    </row>
    <row r="58" spans="1:4" ht="45" x14ac:dyDescent="0.25">
      <c r="A58" s="113" t="s">
        <v>137</v>
      </c>
      <c r="B58" s="41">
        <f>IF(AND($B$4=1,OR(AND(karta!$K$68="ANO",karta!$N$68=""),AND(karta!$N$68="NE",karta!$K$68="")),karta!$K$68="ANO"),1,0)</f>
        <v>0</v>
      </c>
      <c r="C58" s="114" t="s">
        <v>253</v>
      </c>
      <c r="D58" s="105" t="s">
        <v>234</v>
      </c>
    </row>
    <row r="59" spans="1:4" ht="45" x14ac:dyDescent="0.25">
      <c r="A59" s="113" t="s">
        <v>138</v>
      </c>
      <c r="B59" s="41">
        <f>IF(AND($B$5=1,OR(AND(karta!$K$68="Ano",karta!$N$68=""),AND(karta!$N$68="NE",karta!$K$68="")),karta!$K$68="ANO"),1,0)</f>
        <v>0</v>
      </c>
      <c r="C59" s="114" t="s">
        <v>253</v>
      </c>
      <c r="D59" s="105" t="s">
        <v>235</v>
      </c>
    </row>
    <row r="60" spans="1:4" ht="45" x14ac:dyDescent="0.25">
      <c r="A60" s="101" t="s">
        <v>139</v>
      </c>
      <c r="B60" s="37">
        <f>+B61+B62</f>
        <v>0</v>
      </c>
      <c r="C60" s="40" t="str">
        <f>IF(B60&lt;=B3,"","Hodnota indikátoru 626 000 musí být menší nebo rovna hodnotě indikátoru 600 000")</f>
        <v/>
      </c>
      <c r="D60" s="107" t="s">
        <v>236</v>
      </c>
    </row>
    <row r="61" spans="1:4" ht="45" x14ac:dyDescent="0.25">
      <c r="A61" s="113" t="s">
        <v>140</v>
      </c>
      <c r="B61" s="41"/>
      <c r="C61" s="106"/>
      <c r="D61" s="105" t="s">
        <v>237</v>
      </c>
    </row>
    <row r="62" spans="1:4" ht="45" x14ac:dyDescent="0.25">
      <c r="A62" s="113" t="s">
        <v>141</v>
      </c>
      <c r="B62" s="41"/>
      <c r="C62" s="106"/>
      <c r="D62" s="105" t="s">
        <v>238</v>
      </c>
    </row>
    <row r="63" spans="1:4" ht="60" x14ac:dyDescent="0.25">
      <c r="A63" s="108" t="s">
        <v>142</v>
      </c>
      <c r="B63" s="38"/>
      <c r="C63" s="99" t="s">
        <v>248</v>
      </c>
      <c r="D63" s="109" t="s">
        <v>239</v>
      </c>
    </row>
    <row r="64" spans="1:4" ht="60" x14ac:dyDescent="0.25">
      <c r="A64" s="108" t="s">
        <v>143</v>
      </c>
      <c r="B64" s="38"/>
      <c r="C64" s="100" t="s">
        <v>248</v>
      </c>
      <c r="D64" s="111" t="s">
        <v>240</v>
      </c>
    </row>
    <row r="65" spans="1:4" ht="60" x14ac:dyDescent="0.25">
      <c r="A65" s="108" t="s">
        <v>144</v>
      </c>
      <c r="B65" s="38"/>
      <c r="C65" s="100" t="s">
        <v>248</v>
      </c>
      <c r="D65" s="111" t="s">
        <v>241</v>
      </c>
    </row>
    <row r="66" spans="1:4" ht="60" x14ac:dyDescent="0.25">
      <c r="A66" s="108" t="s">
        <v>145</v>
      </c>
      <c r="B66" s="38"/>
      <c r="C66" s="100" t="s">
        <v>248</v>
      </c>
      <c r="D66" s="111" t="s">
        <v>242</v>
      </c>
    </row>
    <row r="67" spans="1:4" ht="60" x14ac:dyDescent="0.25">
      <c r="A67" s="108" t="s">
        <v>146</v>
      </c>
      <c r="B67" s="38"/>
      <c r="C67" s="100" t="s">
        <v>248</v>
      </c>
      <c r="D67" s="111" t="s">
        <v>243</v>
      </c>
    </row>
    <row r="68" spans="1:4" ht="60" x14ac:dyDescent="0.25">
      <c r="A68" s="108" t="s">
        <v>147</v>
      </c>
      <c r="B68" s="38"/>
      <c r="C68" s="100" t="s">
        <v>248</v>
      </c>
      <c r="D68" s="111" t="s">
        <v>244</v>
      </c>
    </row>
    <row r="69" spans="1:4" ht="45" x14ac:dyDescent="0.25">
      <c r="A69" s="108" t="s">
        <v>148</v>
      </c>
      <c r="B69" s="38"/>
      <c r="C69" s="100" t="s">
        <v>248</v>
      </c>
      <c r="D69" s="111" t="s">
        <v>245</v>
      </c>
    </row>
    <row r="70" spans="1:4" ht="60" x14ac:dyDescent="0.25">
      <c r="A70" s="108" t="s">
        <v>149</v>
      </c>
      <c r="B70" s="38"/>
      <c r="C70" s="100" t="s">
        <v>248</v>
      </c>
      <c r="D70" s="111" t="s">
        <v>246</v>
      </c>
    </row>
    <row r="71" spans="1:4" ht="60.75" thickBot="1" x14ac:dyDescent="0.3">
      <c r="A71" s="115" t="s">
        <v>150</v>
      </c>
      <c r="B71" s="116"/>
      <c r="C71" s="117" t="s">
        <v>248</v>
      </c>
      <c r="D71" s="118" t="s">
        <v>247</v>
      </c>
    </row>
  </sheetData>
  <sheetProtection algorithmName="SHA-512" hashValue="DyM0Y7GWkvxFRKXPEhzSObS44Eafh+XG63qqRjmOpWR9Fou1b8Em7iA9PVflSBCSvbKPCCu8CDoEWcH1JpiI9Q==" saltValue="Fr6Bw1pTz3CSXsyUjQlt/w==" spinCount="100000" sheet="1" objects="1" scenarios="1"/>
  <conditionalFormatting sqref="C6">
    <cfRule type="cellIs" dxfId="9" priority="9" operator="greaterThan">
      <formula>""""""</formula>
    </cfRule>
  </conditionalFormatting>
  <conditionalFormatting sqref="C9">
    <cfRule type="cellIs" dxfId="8" priority="10" operator="greaterThan">
      <formula>""""""</formula>
    </cfRule>
  </conditionalFormatting>
  <conditionalFormatting sqref="C12">
    <cfRule type="cellIs" dxfId="7" priority="11" operator="greaterThan">
      <formula>""""""</formula>
    </cfRule>
  </conditionalFormatting>
  <conditionalFormatting sqref="C15">
    <cfRule type="cellIs" dxfId="6" priority="13" operator="greaterThan">
      <formula>""""""</formula>
    </cfRule>
  </conditionalFormatting>
  <conditionalFormatting sqref="C36:C38">
    <cfRule type="cellIs" dxfId="5" priority="5" operator="greaterThan">
      <formula>""""""</formula>
    </cfRule>
  </conditionalFormatting>
  <conditionalFormatting sqref="C45">
    <cfRule type="cellIs" dxfId="4" priority="7" operator="greaterThan">
      <formula>""""""</formula>
    </cfRule>
  </conditionalFormatting>
  <conditionalFormatting sqref="C48">
    <cfRule type="cellIs" dxfId="3" priority="4" operator="greaterThan">
      <formula>""""""</formula>
    </cfRule>
  </conditionalFormatting>
  <conditionalFormatting sqref="C51">
    <cfRule type="cellIs" dxfId="2" priority="3" operator="greaterThan">
      <formula>""""""</formula>
    </cfRule>
  </conditionalFormatting>
  <conditionalFormatting sqref="C57">
    <cfRule type="cellIs" dxfId="1" priority="2" operator="greaterThan">
      <formula>""""""</formula>
    </cfRule>
  </conditionalFormatting>
  <conditionalFormatting sqref="C60">
    <cfRule type="cellIs" dxfId="0" priority="1" operator="greaterThan">
      <formula>""""""</formula>
    </cfRule>
  </conditionalFormatting>
  <dataValidations count="1">
    <dataValidation type="list" allowBlank="1" showInputMessage="1" showErrorMessage="1" sqref="C1" xr:uid="{B11951BD-3AF0-4B4C-87A5-E614359DE577}">
      <formula1>$G$1:$G$3</formula1>
    </dataValidation>
  </dataValidation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411DA-0E0A-43D3-9925-D1CD6955F1A7}">
  <sheetPr codeName="List3"/>
  <dimension ref="A2:B10"/>
  <sheetViews>
    <sheetView workbookViewId="0">
      <selection activeCell="A6" sqref="A6"/>
    </sheetView>
  </sheetViews>
  <sheetFormatPr defaultColWidth="9.140625" defaultRowHeight="15" x14ac:dyDescent="0.25"/>
  <cols>
    <col min="1" max="1" width="70.85546875" style="6" customWidth="1"/>
    <col min="2" max="2" width="25" style="6" bestFit="1" customWidth="1"/>
    <col min="3" max="5" width="9.140625" style="6"/>
    <col min="6" max="6" width="18.5703125" style="6" bestFit="1" customWidth="1"/>
    <col min="7" max="16384" width="9.140625" style="6"/>
  </cols>
  <sheetData>
    <row r="2" spans="1:2" ht="30" x14ac:dyDescent="0.25">
      <c r="A2" s="5" t="s">
        <v>151</v>
      </c>
      <c r="B2" s="6" t="s">
        <v>152</v>
      </c>
    </row>
    <row r="3" spans="1:2" ht="30" x14ac:dyDescent="0.25">
      <c r="A3" s="5" t="s">
        <v>29</v>
      </c>
      <c r="B3" s="6" t="s">
        <v>153</v>
      </c>
    </row>
    <row r="4" spans="1:2" ht="30" x14ac:dyDescent="0.25">
      <c r="A4" s="5" t="s">
        <v>154</v>
      </c>
      <c r="B4" s="6" t="s">
        <v>155</v>
      </c>
    </row>
    <row r="5" spans="1:2" x14ac:dyDescent="0.25">
      <c r="A5" s="5" t="s">
        <v>156</v>
      </c>
      <c r="B5" s="6" t="s">
        <v>157</v>
      </c>
    </row>
    <row r="6" spans="1:2" x14ac:dyDescent="0.25">
      <c r="A6" s="5" t="s">
        <v>158</v>
      </c>
      <c r="B6" s="6" t="s">
        <v>159</v>
      </c>
    </row>
    <row r="7" spans="1:2" x14ac:dyDescent="0.25">
      <c r="A7" s="5" t="s">
        <v>160</v>
      </c>
      <c r="B7" s="6" t="s">
        <v>161</v>
      </c>
    </row>
    <row r="8" spans="1:2" ht="60" x14ac:dyDescent="0.25">
      <c r="A8" s="5" t="s">
        <v>162</v>
      </c>
      <c r="B8" s="6" t="s">
        <v>163</v>
      </c>
    </row>
    <row r="9" spans="1:2" ht="30" x14ac:dyDescent="0.25">
      <c r="A9" s="5" t="s">
        <v>164</v>
      </c>
      <c r="B9" s="6" t="s">
        <v>165</v>
      </c>
    </row>
    <row r="10" spans="1:2" ht="30" x14ac:dyDescent="0.25">
      <c r="A10" s="5" t="s">
        <v>166</v>
      </c>
      <c r="B10" s="6" t="s">
        <v>167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6D852-9E8B-411E-9D1E-D1B233E329A6}">
  <sheetPr codeName="List4"/>
  <dimension ref="A1:B25"/>
  <sheetViews>
    <sheetView workbookViewId="0">
      <selection activeCell="B18" sqref="B18"/>
    </sheetView>
  </sheetViews>
  <sheetFormatPr defaultColWidth="9.140625" defaultRowHeight="15" x14ac:dyDescent="0.25"/>
  <cols>
    <col min="1" max="1" width="53.42578125" style="2" customWidth="1"/>
    <col min="2" max="2" width="11.42578125" style="2" customWidth="1"/>
    <col min="3" max="16384" width="9.140625" style="2"/>
  </cols>
  <sheetData>
    <row r="1" spans="1:2" x14ac:dyDescent="0.25">
      <c r="A1" s="2" t="s">
        <v>5</v>
      </c>
      <c r="B1" s="2">
        <f>karta!K10</f>
        <v>0</v>
      </c>
    </row>
    <row r="2" spans="1:2" x14ac:dyDescent="0.25">
      <c r="A2" s="2" t="s">
        <v>6</v>
      </c>
      <c r="B2" s="2">
        <f>karta!K11</f>
        <v>0</v>
      </c>
    </row>
    <row r="3" spans="1:2" x14ac:dyDescent="0.25">
      <c r="A3" s="2" t="s">
        <v>7</v>
      </c>
      <c r="B3" s="2">
        <f>karta!K12</f>
        <v>0</v>
      </c>
    </row>
    <row r="4" spans="1:2" x14ac:dyDescent="0.25">
      <c r="A4" s="2" t="s">
        <v>9</v>
      </c>
      <c r="B4" s="2">
        <f>karta!H15</f>
        <v>0</v>
      </c>
    </row>
    <row r="5" spans="1:2" x14ac:dyDescent="0.25">
      <c r="A5" s="2" t="s">
        <v>10</v>
      </c>
      <c r="B5" s="2">
        <f>karta!X15</f>
        <v>0</v>
      </c>
    </row>
    <row r="6" spans="1:2" x14ac:dyDescent="0.25">
      <c r="A6" s="2" t="s">
        <v>11</v>
      </c>
      <c r="B6" s="2">
        <f>karta!H16</f>
        <v>0</v>
      </c>
    </row>
    <row r="7" spans="1:2" x14ac:dyDescent="0.25">
      <c r="A7" s="2" t="s">
        <v>12</v>
      </c>
      <c r="B7" s="2">
        <f>karta!H16</f>
        <v>0</v>
      </c>
    </row>
    <row r="8" spans="1:2" x14ac:dyDescent="0.25">
      <c r="A8" s="2" t="s">
        <v>13</v>
      </c>
      <c r="B8" s="2">
        <f>karta!H18</f>
        <v>0</v>
      </c>
    </row>
    <row r="9" spans="1:2" x14ac:dyDescent="0.25">
      <c r="A9" s="2" t="s">
        <v>15</v>
      </c>
      <c r="B9" s="2">
        <f>karta!G20</f>
        <v>0</v>
      </c>
    </row>
    <row r="10" spans="1:2" x14ac:dyDescent="0.25">
      <c r="A10" s="2" t="s">
        <v>17</v>
      </c>
      <c r="B10" s="2">
        <f>karta!G21</f>
        <v>0</v>
      </c>
    </row>
    <row r="11" spans="1:2" x14ac:dyDescent="0.25">
      <c r="A11" s="2" t="s">
        <v>19</v>
      </c>
      <c r="B11" s="2">
        <f>karta!G22</f>
        <v>0</v>
      </c>
    </row>
    <row r="12" spans="1:2" x14ac:dyDescent="0.25">
      <c r="A12" s="2" t="s">
        <v>16</v>
      </c>
      <c r="B12" s="2">
        <f>karta!X20</f>
        <v>0</v>
      </c>
    </row>
    <row r="13" spans="1:2" x14ac:dyDescent="0.25">
      <c r="A13" s="2" t="s">
        <v>18</v>
      </c>
      <c r="B13" s="2">
        <f>karta!X21</f>
        <v>0</v>
      </c>
    </row>
    <row r="14" spans="1:2" x14ac:dyDescent="0.25">
      <c r="A14" s="2" t="s">
        <v>20</v>
      </c>
      <c r="B14" s="2">
        <f>karta!X22</f>
        <v>0</v>
      </c>
    </row>
    <row r="15" spans="1:2" x14ac:dyDescent="0.25">
      <c r="A15" s="2" t="s">
        <v>21</v>
      </c>
      <c r="B15" s="2">
        <f>karta!G23</f>
        <v>0</v>
      </c>
    </row>
    <row r="16" spans="1:2" x14ac:dyDescent="0.25">
      <c r="A16" s="3" t="s">
        <v>22</v>
      </c>
      <c r="B16" s="3">
        <f>karta!X23</f>
        <v>0</v>
      </c>
    </row>
    <row r="17" spans="1:2" x14ac:dyDescent="0.25">
      <c r="A17" s="2" t="s">
        <v>168</v>
      </c>
      <c r="B17" s="7" t="str">
        <f>MID(karta!C29,3,7)</f>
        <v/>
      </c>
    </row>
    <row r="18" spans="1:2" x14ac:dyDescent="0.25">
      <c r="A18" s="4" t="s">
        <v>169</v>
      </c>
      <c r="B18" s="8" t="e">
        <f>VLOOKUP(karta!C33,data!A2:B7,2)</f>
        <v>#N/A</v>
      </c>
    </row>
    <row r="19" spans="1:2" x14ac:dyDescent="0.25">
      <c r="A19" s="2" t="s">
        <v>170</v>
      </c>
      <c r="B19" s="7" t="str">
        <f>IF(RIGHT(karta!C37,2)="3)",data!B8,IF(RIGHT(karta!C37,2)="4)",data!B9,IF(RIGHT(karta!C37,2)="5)",data!B10,"")))</f>
        <v/>
      </c>
    </row>
    <row r="20" spans="1:2" x14ac:dyDescent="0.25">
      <c r="A20" s="4" t="s">
        <v>171</v>
      </c>
      <c r="B20" s="2">
        <f>karta!V41</f>
        <v>0</v>
      </c>
    </row>
    <row r="21" spans="1:2" x14ac:dyDescent="0.25">
      <c r="A21" s="4" t="s">
        <v>172</v>
      </c>
      <c r="B21" s="2">
        <f>karta!V42</f>
        <v>0</v>
      </c>
    </row>
    <row r="22" spans="1:2" x14ac:dyDescent="0.25">
      <c r="A22" s="4" t="s">
        <v>173</v>
      </c>
      <c r="B22" s="2">
        <f>karta!V43</f>
        <v>0</v>
      </c>
    </row>
    <row r="23" spans="1:2" x14ac:dyDescent="0.25">
      <c r="A23" s="1" t="s">
        <v>174</v>
      </c>
      <c r="B23" s="2">
        <f>karta!V44</f>
        <v>0</v>
      </c>
    </row>
    <row r="24" spans="1:2" x14ac:dyDescent="0.25">
      <c r="A24" s="4" t="s">
        <v>175</v>
      </c>
      <c r="B24" s="2">
        <f>karta!V45</f>
        <v>0</v>
      </c>
    </row>
    <row r="25" spans="1:2" x14ac:dyDescent="0.25">
      <c r="A25" s="2" t="s">
        <v>176</v>
      </c>
      <c r="B25" s="2">
        <f>karta!E48</f>
        <v>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15OPMSMT0001-78-34017</_dlc_DocId>
    <_dlc_DocIdUrl xmlns="0104a4cd-1400-468e-be1b-c7aad71d7d5a">
      <Url>https://op.msmt.cz/_layouts/15/DocIdRedir.aspx?ID=15OPMSMT0001-78-34017</Url>
      <Description>15OPMSMT0001-78-34017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B90C1B2-E0B6-4F65-901B-E69F3036D3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9B19A4-8302-4B60-B1DF-E3D5484D72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EB6129-A6D3-4B38-95E1-8CF3B5FAC98E}">
  <ds:schemaRefs>
    <ds:schemaRef ds:uri="0104a4cd-1400-468e-be1b-c7aad71d7d5a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EB1092A-4E21-43FB-BE2A-BEE36D14D97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karta</vt:lpstr>
      <vt:lpstr>sada_indi</vt:lpstr>
      <vt:lpstr>data</vt:lpstr>
      <vt:lpstr>dataset</vt:lpstr>
      <vt:lpstr>karta!bookmark7</vt:lpstr>
      <vt:lpstr>karta!bookmark8</vt:lpstr>
      <vt:lpstr>karta!RČ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Soběslavská Jana</dc:creator>
  <cp:keywords/>
  <dc:description/>
  <cp:lastModifiedBy>Pospíšilová Kolofíková Kateřina</cp:lastModifiedBy>
  <cp:revision/>
  <dcterms:created xsi:type="dcterms:W3CDTF">2022-04-21T11:10:29Z</dcterms:created>
  <dcterms:modified xsi:type="dcterms:W3CDTF">2024-04-03T20:08:11Z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2e10adc7-7c84-448c-aac2-d44453f52647</vt:lpwstr>
  </property>
</Properties>
</file>